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Weekly timesheet" sheetId="2" state="visible" r:id="rId2"/>
    <sheet xmlns:r="http://schemas.openxmlformats.org/officeDocument/2006/relationships" name="Project log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Rates &amp; 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&quot;$&quot;#,##0.00"/>
    <numFmt numFmtId="166" formatCode="ddd mmm d"/>
    <numFmt numFmtId="167" formatCode="hh:mm"/>
    <numFmt numFmtId="168" formatCode="0.0"/>
  </numFmts>
  <fonts count="9">
    <font>
      <name val="Calibri"/>
      <family val="2"/>
      <color theme="1"/>
      <sz val="11"/>
      <scheme val="minor"/>
    </font>
    <font>
      <b val="1"/>
      <color rgb="001F6F4A"/>
      <sz val="16"/>
    </font>
    <font>
      <i val="1"/>
      <color rgb="006B6C66"/>
      <sz val="9"/>
    </font>
    <font>
      <b val="1"/>
    </font>
    <font>
      <b val="1"/>
      <color rgb="00FFFFFF"/>
    </font>
    <font>
      <b val="1"/>
      <color rgb="001F6F4A"/>
      <sz val="12"/>
    </font>
    <font>
      <i val="1"/>
      <color rgb="001F6F4A"/>
    </font>
    <font>
      <b val="1"/>
      <sz val="12"/>
    </font>
    <font>
      <b val="1"/>
      <color rgb="001F6F4A"/>
    </font>
  </fonts>
  <fills count="5">
    <fill>
      <patternFill/>
    </fill>
    <fill>
      <patternFill patternType="gray125"/>
    </fill>
    <fill>
      <patternFill patternType="solid">
        <fgColor rgb="00EAF2FF"/>
      </patternFill>
    </fill>
    <fill>
      <patternFill patternType="solid">
        <fgColor rgb="001F6F4A"/>
      </patternFill>
    </fill>
    <fill>
      <patternFill patternType="solid">
        <fgColor rgb="00E3F0E8"/>
      </patternFill>
    </fill>
  </fills>
  <borders count="5">
    <border>
      <left/>
      <right/>
      <top/>
      <bottom/>
      <diagonal/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  <border>
      <left/>
      <right/>
      <top style="thin">
        <color rgb="00D9D7CF"/>
      </top>
      <bottom/>
      <diagonal/>
    </border>
    <border>
      <left/>
      <right style="thin">
        <color rgb="00D9D7CF"/>
      </right>
      <top style="thin">
        <color rgb="00D9D7CF"/>
      </top>
      <bottom/>
      <diagonal/>
    </border>
    <border>
      <left/>
      <right style="thin">
        <color rgb="00D9D7CF"/>
      </right>
      <top style="thin">
        <color rgb="00D9D7CF"/>
      </top>
      <bottom style="thin">
        <color rgb="00D9D7CF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8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4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/>
    </xf>
    <xf numFmtId="0" fontId="0" fillId="0" borderId="1" pivotButton="0" quotePrefix="0" xfId="0"/>
    <xf numFmtId="166" fontId="0" fillId="0" borderId="1" pivotButton="0" quotePrefix="0" xfId="0"/>
    <xf numFmtId="167" fontId="0" fillId="2" borderId="1" pivotButton="0" quotePrefix="0" xfId="0"/>
    <xf numFmtId="2" fontId="3" fillId="0" borderId="1" pivotButton="0" quotePrefix="0" xfId="0"/>
    <xf numFmtId="2" fontId="3" fillId="4" borderId="1" pivotButton="0" quotePrefix="0" xfId="0"/>
    <xf numFmtId="9" fontId="3" fillId="4" borderId="1" pivotButton="0" quotePrefix="0" xfId="0"/>
    <xf numFmtId="165" fontId="3" fillId="4" borderId="1" pivotButton="0" quotePrefix="0" xfId="0"/>
    <xf numFmtId="165" fontId="5" fillId="4" borderId="1" pivotButton="0" quotePrefix="0" xfId="0"/>
    <xf numFmtId="0" fontId="6" fillId="0" borderId="0" pivotButton="0" quotePrefix="0" xfId="0"/>
    <xf numFmtId="0" fontId="4" fillId="3" borderId="1" applyAlignment="1" pivotButton="0" quotePrefix="0" xfId="0">
      <alignment horizontal="center"/>
    </xf>
    <xf numFmtId="2" fontId="0" fillId="2" borderId="1" pivotButton="0" quotePrefix="0" xfId="0"/>
    <xf numFmtId="165" fontId="0" fillId="0" borderId="1" pivotButton="0" quotePrefix="0" xfId="0"/>
    <xf numFmtId="168" fontId="0" fillId="0" borderId="0" pivotButton="0" quotePrefix="0" xfId="0"/>
    <xf numFmtId="0" fontId="7" fillId="0" borderId="0" pivotButton="0" quotePrefix="0" xfId="0"/>
    <xf numFmtId="0" fontId="4" fillId="3" borderId="1" applyAlignment="1" pivotButton="0" quotePrefix="0" xfId="0">
      <alignment horizontal="center" wrapText="1"/>
    </xf>
    <xf numFmtId="2" fontId="0" fillId="0" borderId="1" pivotButton="0" quotePrefix="0" xfId="0"/>
    <xf numFmtId="9" fontId="0" fillId="0" borderId="1" pivotButton="0" quotePrefix="0" xfId="0"/>
    <xf numFmtId="0" fontId="4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BEA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Free timesheet template by Feestead</t>
        </is>
      </c>
    </row>
    <row r="3">
      <c r="B3" s="2" t="inlineStr">
        <is>
          <t>Works in Google Sheets and Excel. Blue cells are inputs; white cells calculate themselves.</t>
        </is>
      </c>
    </row>
    <row r="4">
      <c r="B4" t="inlineStr"/>
    </row>
    <row r="5">
      <c r="B5" t="inlineStr">
        <is>
          <t>1. Weekly timesheet: one person, one week. Enter start, end and break; hours, overtime and pay are calculated.</t>
        </is>
      </c>
    </row>
    <row r="6">
      <c r="B6" t="inlineStr">
        <is>
          <t xml:space="preserve">   Overtime: hours above the weekly threshold (40 by default) are paid at the multiplier (1.5x). Check your local rules.</t>
        </is>
      </c>
    </row>
    <row r="7">
      <c r="B7" t="inlineStr">
        <is>
          <t xml:space="preserve">   Overnight shifts work too: an end time earlier than the start time counts past midnight.</t>
        </is>
      </c>
    </row>
    <row r="8">
      <c r="B8" t="inlineStr">
        <is>
          <t>2. Project log: the whole team, every entry. Date, person, client, project, task, hours, billable, invoiced.</t>
        </is>
      </c>
    </row>
    <row r="9">
      <c r="B9" t="inlineStr">
        <is>
          <t xml:space="preserve">   The rate comes from 'Rates &amp; lists' automatically; Amount = hours x rate for billable entries.</t>
        </is>
      </c>
    </row>
    <row r="10">
      <c r="B10" t="inlineStr">
        <is>
          <t>3. Summary: choose a date range to see hours, billable amounts and not-yet-invoiced money by client and by person,</t>
        </is>
      </c>
    </row>
    <row r="11">
      <c r="B11" t="inlineStr">
        <is>
          <t xml:space="preserve">   plus each person's utilization (billable hours ÷ capacity).</t>
        </is>
      </c>
    </row>
    <row r="12">
      <c r="B12" t="inlineStr">
        <is>
          <t>4. Rates &amp; lists: add people (rate, weekly capacity) and clients. Dropdowns in the Project log update automatically.</t>
        </is>
      </c>
    </row>
    <row r="13">
      <c r="B13" t="inlineStr"/>
    </row>
    <row r="14">
      <c r="B14" s="3" t="inlineStr">
        <is>
          <t>Delete the sample rows in Project log and Weekly timesheet before you start.</t>
        </is>
      </c>
    </row>
    <row r="15">
      <c r="B15" t="inlineStr"/>
    </row>
    <row r="16">
      <c r="B16" t="inlineStr">
        <is>
          <t>Outgrowing the spreadsheet? Feestead gives you a start/stop timer, weekly timesheets, rates, budgets,</t>
        </is>
      </c>
    </row>
    <row r="17">
      <c r="B17" s="4" t="inlineStr">
        <is>
          <t>client reports and invoice lines for QuickBooks or Xero. 7 days free, no card: feestead.com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33"/>
  <sheetViews>
    <sheetView showGridLines="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3" customWidth="1" min="2" max="2"/>
    <col width="12" customWidth="1" min="3" max="3"/>
    <col width="10" customWidth="1" min="4" max="4"/>
    <col width="10" customWidth="1" min="5" max="5"/>
    <col width="11" customWidth="1" min="6" max="6"/>
    <col width="9" customWidth="1" min="7" max="7"/>
    <col width="26" customWidth="1" min="8" max="8"/>
    <col width="11" customWidth="1" min="9" max="9"/>
    <col width="30" customWidth="1" min="10" max="10"/>
  </cols>
  <sheetData>
    <row r="2">
      <c r="B2" s="1" t="inlineStr">
        <is>
          <t>Weekly timesheet</t>
        </is>
      </c>
    </row>
    <row r="3">
      <c r="B3" s="2" t="inlineStr">
        <is>
          <t>Fill in the blue cells. Hours, overtime and pay calculate automatically.</t>
        </is>
      </c>
    </row>
    <row r="5">
      <c r="B5" s="3" t="inlineStr">
        <is>
          <t>Employee</t>
        </is>
      </c>
      <c r="D5" s="5" t="inlineStr">
        <is>
          <t>Alex Rivera</t>
        </is>
      </c>
      <c r="E5" s="6" t="n"/>
    </row>
    <row r="6">
      <c r="B6" s="3" t="inlineStr">
        <is>
          <t>Week starting (Monday)</t>
        </is>
      </c>
      <c r="D6" s="7" t="n">
        <v>46328</v>
      </c>
      <c r="E6" s="6" t="n"/>
    </row>
    <row r="7">
      <c r="B7" s="3" t="inlineStr">
        <is>
          <t>Hourly rate ($)</t>
        </is>
      </c>
      <c r="D7" s="8" t="n">
        <v>45</v>
      </c>
      <c r="E7" s="6" t="n"/>
    </row>
    <row r="8">
      <c r="B8" s="3" t="inlineStr">
        <is>
          <t>Overtime after (hours/week)</t>
        </is>
      </c>
      <c r="D8" s="5" t="n">
        <v>40</v>
      </c>
      <c r="E8" s="6" t="n"/>
    </row>
    <row r="9">
      <c r="B9" s="3" t="inlineStr">
        <is>
          <t>Overtime multiplier</t>
        </is>
      </c>
      <c r="D9" s="5" t="n">
        <v>1.5</v>
      </c>
      <c r="E9" s="6" t="n"/>
    </row>
    <row r="11">
      <c r="B11" s="9" t="inlineStr">
        <is>
          <t>Day</t>
        </is>
      </c>
      <c r="C11" s="9" t="inlineStr">
        <is>
          <t>Date</t>
        </is>
      </c>
      <c r="D11" s="9" t="inlineStr">
        <is>
          <t>Start</t>
        </is>
      </c>
      <c r="E11" s="9" t="inlineStr">
        <is>
          <t>End</t>
        </is>
      </c>
      <c r="F11" s="9" t="inlineStr">
        <is>
          <t>Break (min)</t>
        </is>
      </c>
      <c r="G11" s="9" t="inlineStr">
        <is>
          <t>Hours</t>
        </is>
      </c>
      <c r="H11" s="9" t="inlineStr">
        <is>
          <t>Client / project</t>
        </is>
      </c>
      <c r="I11" s="9" t="inlineStr">
        <is>
          <t>Billable?</t>
        </is>
      </c>
      <c r="J11" s="9" t="inlineStr">
        <is>
          <t>Notes</t>
        </is>
      </c>
    </row>
    <row r="12">
      <c r="B12" s="10" t="inlineStr">
        <is>
          <t>Monday</t>
        </is>
      </c>
      <c r="C12" s="11">
        <f>$D$6+0</f>
        <v/>
      </c>
      <c r="D12" s="12" t="n">
        <v>0.375</v>
      </c>
      <c r="E12" s="12" t="n">
        <v>0.7291666666666666</v>
      </c>
      <c r="F12" s="5" t="n">
        <v>30</v>
      </c>
      <c r="G12" s="13">
        <f>IF(AND(D12&lt;&gt;"",E12&lt;&gt;""),ROUND(MOD(E12-D12,1)*24-N(F12)/60,2),0)</f>
        <v/>
      </c>
      <c r="H12" s="5" t="inlineStr">
        <is>
          <t>Northwind — website</t>
        </is>
      </c>
      <c r="I12" s="5" t="inlineStr">
        <is>
          <t>Yes</t>
        </is>
      </c>
      <c r="J12" s="5" t="n"/>
    </row>
    <row r="13">
      <c r="B13" s="10" t="inlineStr">
        <is>
          <t>Tuesday</t>
        </is>
      </c>
      <c r="C13" s="11">
        <f>$D$6+1</f>
        <v/>
      </c>
      <c r="D13" s="12" t="n">
        <v>0.3645833333333333</v>
      </c>
      <c r="E13" s="12" t="n">
        <v>0.7604166666666666</v>
      </c>
      <c r="F13" s="5" t="n">
        <v>45</v>
      </c>
      <c r="G13" s="13">
        <f>IF(AND(D13&lt;&gt;"",E13&lt;&gt;""),ROUND(MOD(E13-D13,1)*24-N(F13)/60,2),0)</f>
        <v/>
      </c>
      <c r="H13" s="5" t="inlineStr">
        <is>
          <t>Atlas Bank — app</t>
        </is>
      </c>
      <c r="I13" s="5" t="inlineStr">
        <is>
          <t>Yes</t>
        </is>
      </c>
      <c r="J13" s="5" t="inlineStr">
        <is>
          <t>Sprint review</t>
        </is>
      </c>
    </row>
    <row r="14">
      <c r="B14" s="10" t="inlineStr">
        <is>
          <t>Wednesday</t>
        </is>
      </c>
      <c r="C14" s="11">
        <f>$D$6+2</f>
        <v/>
      </c>
      <c r="D14" s="12" t="n">
        <v>0.375</v>
      </c>
      <c r="E14" s="12" t="n">
        <v>0.7083333333333334</v>
      </c>
      <c r="F14" s="5" t="n">
        <v>30</v>
      </c>
      <c r="G14" s="13">
        <f>IF(AND(D14&lt;&gt;"",E14&lt;&gt;""),ROUND(MOD(E14-D14,1)*24-N(F14)/60,2),0)</f>
        <v/>
      </c>
      <c r="H14" s="5" t="inlineStr">
        <is>
          <t>Internal — admin</t>
        </is>
      </c>
      <c r="I14" s="5" t="inlineStr">
        <is>
          <t>No</t>
        </is>
      </c>
      <c r="J14" s="5" t="inlineStr">
        <is>
          <t>Hiring interviews</t>
        </is>
      </c>
    </row>
    <row r="15">
      <c r="B15" s="10" t="inlineStr">
        <is>
          <t>Thursday</t>
        </is>
      </c>
      <c r="C15" s="11">
        <f>$D$6+3</f>
        <v/>
      </c>
      <c r="D15" s="12" t="n">
        <v>0.3958333333333333</v>
      </c>
      <c r="E15" s="12" t="n">
        <v>0.7916666666666666</v>
      </c>
      <c r="F15" s="5" t="n">
        <v>30</v>
      </c>
      <c r="G15" s="13">
        <f>IF(AND(D15&lt;&gt;"",E15&lt;&gt;""),ROUND(MOD(E15-D15,1)*24-N(F15)/60,2),0)</f>
        <v/>
      </c>
      <c r="H15" s="5" t="inlineStr">
        <is>
          <t>Northwind — website</t>
        </is>
      </c>
      <c r="I15" s="5" t="inlineStr">
        <is>
          <t>Yes</t>
        </is>
      </c>
      <c r="J15" s="5" t="inlineStr">
        <is>
          <t>Launch prep</t>
        </is>
      </c>
    </row>
    <row r="16">
      <c r="B16" s="10" t="inlineStr">
        <is>
          <t>Friday</t>
        </is>
      </c>
      <c r="C16" s="11">
        <f>$D$6+4</f>
        <v/>
      </c>
      <c r="D16" s="12" t="n">
        <v>0.375</v>
      </c>
      <c r="E16" s="12" t="n">
        <v>0.6666666666666666</v>
      </c>
      <c r="F16" s="5" t="n">
        <v>60</v>
      </c>
      <c r="G16" s="13">
        <f>IF(AND(D16&lt;&gt;"",E16&lt;&gt;""),ROUND(MOD(E16-D16,1)*24-N(F16)/60,2),0)</f>
        <v/>
      </c>
      <c r="H16" s="5" t="inlineStr">
        <is>
          <t>Atlas Bank — app</t>
        </is>
      </c>
      <c r="I16" s="5" t="inlineStr">
        <is>
          <t>Yes</t>
        </is>
      </c>
      <c r="J16" s="5" t="n"/>
    </row>
    <row r="17">
      <c r="B17" s="10" t="inlineStr">
        <is>
          <t>Saturday</t>
        </is>
      </c>
      <c r="C17" s="11">
        <f>$D$6+5</f>
        <v/>
      </c>
      <c r="D17" s="12" t="n">
        <v>0.4166666666666667</v>
      </c>
      <c r="E17" s="12" t="n">
        <v>0.5833333333333334</v>
      </c>
      <c r="F17" s="5" t="n">
        <v>0</v>
      </c>
      <c r="G17" s="13">
        <f>IF(AND(D17&lt;&gt;"",E17&lt;&gt;""),ROUND(MOD(E17-D17,1)*24-N(F17)/60,2),0)</f>
        <v/>
      </c>
      <c r="H17" s="5" t="inlineStr">
        <is>
          <t>Northwind — website</t>
        </is>
      </c>
      <c r="I17" s="5" t="inlineStr">
        <is>
          <t>Yes</t>
        </is>
      </c>
      <c r="J17" s="5" t="inlineStr">
        <is>
          <t>Launch</t>
        </is>
      </c>
    </row>
    <row r="18">
      <c r="B18" s="10" t="inlineStr">
        <is>
          <t>Sunday</t>
        </is>
      </c>
      <c r="C18" s="11">
        <f>$D$6+6</f>
        <v/>
      </c>
      <c r="D18" s="12" t="n"/>
      <c r="E18" s="12" t="n"/>
      <c r="F18" s="5" t="n"/>
      <c r="G18" s="13">
        <f>IF(AND(D18&lt;&gt;"",E18&lt;&gt;""),ROUND(MOD(E18-D18,1)*24-N(F18)/60,2),0)</f>
        <v/>
      </c>
      <c r="H18" s="5" t="n"/>
      <c r="I18" s="5" t="n"/>
      <c r="J18" s="5" t="n"/>
    </row>
    <row r="21">
      <c r="B21" s="3" t="inlineStr">
        <is>
          <t>Total hours</t>
        </is>
      </c>
      <c r="G21" s="14">
        <f>SUM(G12:G18)</f>
        <v/>
      </c>
    </row>
    <row r="22">
      <c r="B22" s="3" t="inlineStr">
        <is>
          <t>Regular hours</t>
        </is>
      </c>
      <c r="G22" s="14">
        <f>MIN(G21,D8)</f>
        <v/>
      </c>
    </row>
    <row r="23">
      <c r="B23" s="3" t="inlineStr">
        <is>
          <t>Overtime hours</t>
        </is>
      </c>
      <c r="G23" s="14">
        <f>MAX(0,G21-D8)</f>
        <v/>
      </c>
    </row>
    <row r="24">
      <c r="B24" s="3" t="inlineStr">
        <is>
          <t>Billable hours</t>
        </is>
      </c>
      <c r="G24" s="14">
        <f>SUMIF(I12:I18,"Yes",G12:G18)</f>
        <v/>
      </c>
    </row>
    <row r="25">
      <c r="B25" s="3" t="inlineStr">
        <is>
          <t>Billable share</t>
        </is>
      </c>
      <c r="G25" s="15">
        <f>IF(G21=0,0,G24/G21)</f>
        <v/>
      </c>
    </row>
    <row r="26">
      <c r="B26" s="3" t="inlineStr">
        <is>
          <t>Regular pay</t>
        </is>
      </c>
      <c r="G26" s="16">
        <f>G22*D7</f>
        <v/>
      </c>
    </row>
    <row r="27">
      <c r="B27" s="3" t="inlineStr">
        <is>
          <t>Overtime pay</t>
        </is>
      </c>
      <c r="G27" s="16">
        <f>G23*D7*D9</f>
        <v/>
      </c>
    </row>
    <row r="28">
      <c r="B28" s="3" t="inlineStr">
        <is>
          <t>Total pay</t>
        </is>
      </c>
      <c r="G28" s="17">
        <f>G26+G27</f>
        <v/>
      </c>
    </row>
    <row r="31">
      <c r="B31" t="inlineStr">
        <is>
          <t>Employee signature: ______________________</t>
        </is>
      </c>
      <c r="H31" t="inlineStr">
        <is>
          <t>Approved by: ______________________</t>
        </is>
      </c>
    </row>
    <row r="33">
      <c r="B33" s="18" t="inlineStr">
        <is>
          <t>Need a timer, several people and client reports? Feestead does this automatically: feestead.com</t>
        </is>
      </c>
    </row>
  </sheetData>
  <mergeCells count="18">
    <mergeCell ref="D8:E8"/>
    <mergeCell ref="D6:E6"/>
    <mergeCell ref="B6:C6"/>
    <mergeCell ref="B21:F21"/>
    <mergeCell ref="D7:E7"/>
    <mergeCell ref="B7:C7"/>
    <mergeCell ref="B24:F24"/>
    <mergeCell ref="B5:C5"/>
    <mergeCell ref="B25:F25"/>
    <mergeCell ref="B28:F28"/>
    <mergeCell ref="D5:E5"/>
    <mergeCell ref="B23:F23"/>
    <mergeCell ref="B22:F22"/>
    <mergeCell ref="B9:C9"/>
    <mergeCell ref="D9:E9"/>
    <mergeCell ref="B8:C8"/>
    <mergeCell ref="B26:F26"/>
    <mergeCell ref="B27:F27"/>
  </mergeCells>
  <dataValidations count="1">
    <dataValidation sqref="I12:I1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8" customWidth="1" min="4" max="4"/>
    <col width="16" customWidth="1" min="5" max="5"/>
    <col width="8" customWidth="1" min="6" max="6"/>
    <col width="10" customWidth="1" min="7" max="7"/>
    <col width="11" customWidth="1" min="8" max="8"/>
    <col width="12" customWidth="1" min="9" max="9"/>
    <col width="10" customWidth="1" min="10" max="10"/>
    <col width="28" customWidth="1" min="11" max="11"/>
  </cols>
  <sheetData>
    <row r="1">
      <c r="A1" s="19" t="inlineStr">
        <is>
          <t>Date</t>
        </is>
      </c>
      <c r="B1" s="19" t="inlineStr">
        <is>
          <t>Person</t>
        </is>
      </c>
      <c r="C1" s="19" t="inlineStr">
        <is>
          <t>Client</t>
        </is>
      </c>
      <c r="D1" s="19" t="inlineStr">
        <is>
          <t>Project</t>
        </is>
      </c>
      <c r="E1" s="19" t="inlineStr">
        <is>
          <t>Task</t>
        </is>
      </c>
      <c r="F1" s="19" t="inlineStr">
        <is>
          <t>Hours</t>
        </is>
      </c>
      <c r="G1" s="19" t="inlineStr">
        <is>
          <t>Billable?</t>
        </is>
      </c>
      <c r="H1" s="19" t="inlineStr">
        <is>
          <t>Rate ($/h)</t>
        </is>
      </c>
      <c r="I1" s="19" t="inlineStr">
        <is>
          <t>Amount ($)</t>
        </is>
      </c>
      <c r="J1" s="19" t="inlineStr">
        <is>
          <t>Invoiced?</t>
        </is>
      </c>
      <c r="K1" s="19" t="inlineStr">
        <is>
          <t>Notes</t>
        </is>
      </c>
    </row>
    <row r="2">
      <c r="A2" s="7" t="n">
        <v>46328</v>
      </c>
      <c r="B2" s="5" t="inlineStr">
        <is>
          <t>Alex Rivera</t>
        </is>
      </c>
      <c r="C2" s="5" t="inlineStr">
        <is>
          <t>Northwind</t>
        </is>
      </c>
      <c r="D2" s="5" t="inlineStr">
        <is>
          <t>Website redesign</t>
        </is>
      </c>
      <c r="E2" s="5" t="inlineStr">
        <is>
          <t>Design</t>
        </is>
      </c>
      <c r="F2" s="20" t="n">
        <v>4.5</v>
      </c>
      <c r="G2" s="5" t="inlineStr">
        <is>
          <t>Yes</t>
        </is>
      </c>
      <c r="H2" s="21">
        <f>IF(B2="","",IFERROR(VLOOKUP(B2,'Rates &amp; lists'!$A$4:$B$40,2,FALSE),0))</f>
        <v/>
      </c>
      <c r="I2" s="21">
        <f>IF(AND(G2="Yes",N(F2)&gt;0),F2*N(H2),0)</f>
        <v/>
      </c>
      <c r="J2" s="5" t="inlineStr">
        <is>
          <t>Yes</t>
        </is>
      </c>
      <c r="K2" s="5" t="n"/>
    </row>
    <row r="3">
      <c r="A3" s="7" t="n">
        <v>46328</v>
      </c>
      <c r="B3" s="5" t="inlineStr">
        <is>
          <t>Alex Rivera</t>
        </is>
      </c>
      <c r="C3" s="5" t="inlineStr">
        <is>
          <t>Northwind</t>
        </is>
      </c>
      <c r="D3" s="5" t="inlineStr">
        <is>
          <t>Website redesign</t>
        </is>
      </c>
      <c r="E3" s="5" t="inlineStr">
        <is>
          <t>Client call</t>
        </is>
      </c>
      <c r="F3" s="20" t="n">
        <v>1</v>
      </c>
      <c r="G3" s="5" t="inlineStr">
        <is>
          <t>Yes</t>
        </is>
      </c>
      <c r="H3" s="21">
        <f>IF(B3="","",IFERROR(VLOOKUP(B3,'Rates &amp; lists'!$A$4:$B$40,2,FALSE),0))</f>
        <v/>
      </c>
      <c r="I3" s="21">
        <f>IF(AND(G3="Yes",N(F3)&gt;0),F3*N(H3),0)</f>
        <v/>
      </c>
      <c r="J3" s="5" t="inlineStr">
        <is>
          <t>Yes</t>
        </is>
      </c>
      <c r="K3" s="5" t="n"/>
    </row>
    <row r="4">
      <c r="A4" s="7" t="n">
        <v>46328</v>
      </c>
      <c r="B4" s="5" t="inlineStr">
        <is>
          <t>Sam Lee</t>
        </is>
      </c>
      <c r="C4" s="5" t="inlineStr">
        <is>
          <t>Atlas Bank</t>
        </is>
      </c>
      <c r="D4" s="5" t="inlineStr">
        <is>
          <t>Mobile app</t>
        </is>
      </c>
      <c r="E4" s="5" t="inlineStr">
        <is>
          <t>Development</t>
        </is>
      </c>
      <c r="F4" s="20" t="n">
        <v>7</v>
      </c>
      <c r="G4" s="5" t="inlineStr">
        <is>
          <t>Yes</t>
        </is>
      </c>
      <c r="H4" s="21">
        <f>IF(B4="","",IFERROR(VLOOKUP(B4,'Rates &amp; lists'!$A$4:$B$40,2,FALSE),0))</f>
        <v/>
      </c>
      <c r="I4" s="21">
        <f>IF(AND(G4="Yes",N(F4)&gt;0),F4*N(H4),0)</f>
        <v/>
      </c>
      <c r="J4" s="5" t="inlineStr">
        <is>
          <t>No</t>
        </is>
      </c>
      <c r="K4" s="5" t="n"/>
    </row>
    <row r="5">
      <c r="A5" s="7" t="n">
        <v>46329</v>
      </c>
      <c r="B5" s="5" t="inlineStr">
        <is>
          <t>Alex Rivera</t>
        </is>
      </c>
      <c r="C5" s="5" t="inlineStr">
        <is>
          <t>Atlas Bank</t>
        </is>
      </c>
      <c r="D5" s="5" t="inlineStr">
        <is>
          <t>Mobile app</t>
        </is>
      </c>
      <c r="E5" s="5" t="inlineStr">
        <is>
          <t>Design</t>
        </is>
      </c>
      <c r="F5" s="20" t="n">
        <v>6</v>
      </c>
      <c r="G5" s="5" t="inlineStr">
        <is>
          <t>Yes</t>
        </is>
      </c>
      <c r="H5" s="21">
        <f>IF(B5="","",IFERROR(VLOOKUP(B5,'Rates &amp; lists'!$A$4:$B$40,2,FALSE),0))</f>
        <v/>
      </c>
      <c r="I5" s="21">
        <f>IF(AND(G5="Yes",N(F5)&gt;0),F5*N(H5),0)</f>
        <v/>
      </c>
      <c r="J5" s="5" t="inlineStr">
        <is>
          <t>No</t>
        </is>
      </c>
      <c r="K5" s="5" t="n"/>
    </row>
    <row r="6">
      <c r="A6" s="7" t="n">
        <v>46329</v>
      </c>
      <c r="B6" s="5" t="inlineStr">
        <is>
          <t>Sam Lee</t>
        </is>
      </c>
      <c r="C6" s="5" t="inlineStr">
        <is>
          <t>Atlas Bank</t>
        </is>
      </c>
      <c r="D6" s="5" t="inlineStr">
        <is>
          <t>Mobile app</t>
        </is>
      </c>
      <c r="E6" s="5" t="inlineStr">
        <is>
          <t>Development</t>
        </is>
      </c>
      <c r="F6" s="20" t="n">
        <v>7.5</v>
      </c>
      <c r="G6" s="5" t="inlineStr">
        <is>
          <t>Yes</t>
        </is>
      </c>
      <c r="H6" s="21">
        <f>IF(B6="","",IFERROR(VLOOKUP(B6,'Rates &amp; lists'!$A$4:$B$40,2,FALSE),0))</f>
        <v/>
      </c>
      <c r="I6" s="21">
        <f>IF(AND(G6="Yes",N(F6)&gt;0),F6*N(H6),0)</f>
        <v/>
      </c>
      <c r="J6" s="5" t="inlineStr">
        <is>
          <t>No</t>
        </is>
      </c>
      <c r="K6" s="5" t="n"/>
    </row>
    <row r="7">
      <c r="A7" s="7" t="n">
        <v>46329</v>
      </c>
      <c r="B7" s="5" t="inlineStr">
        <is>
          <t>Priya Shah</t>
        </is>
      </c>
      <c r="C7" s="5" t="inlineStr">
        <is>
          <t>Internal</t>
        </is>
      </c>
      <c r="D7" s="5" t="inlineStr">
        <is>
          <t>Admin</t>
        </is>
      </c>
      <c r="E7" s="5" t="inlineStr">
        <is>
          <t>Hiring</t>
        </is>
      </c>
      <c r="F7" s="20" t="n">
        <v>2</v>
      </c>
      <c r="G7" s="5" t="inlineStr">
        <is>
          <t>No</t>
        </is>
      </c>
      <c r="H7" s="21">
        <f>IF(B7="","",IFERROR(VLOOKUP(B7,'Rates &amp; lists'!$A$4:$B$40,2,FALSE),0))</f>
        <v/>
      </c>
      <c r="I7" s="21">
        <f>IF(AND(G7="Yes",N(F7)&gt;0),F7*N(H7),0)</f>
        <v/>
      </c>
      <c r="J7" s="5" t="inlineStr">
        <is>
          <t>No</t>
        </is>
      </c>
      <c r="K7" s="5" t="n"/>
    </row>
    <row r="8">
      <c r="A8" s="7" t="n">
        <v>46330</v>
      </c>
      <c r="B8" s="5" t="inlineStr">
        <is>
          <t>Priya Shah</t>
        </is>
      </c>
      <c r="C8" s="5" t="inlineStr">
        <is>
          <t>Northwind</t>
        </is>
      </c>
      <c r="D8" s="5" t="inlineStr">
        <is>
          <t>Website redesign</t>
        </is>
      </c>
      <c r="E8" s="5" t="inlineStr">
        <is>
          <t>Project management</t>
        </is>
      </c>
      <c r="F8" s="20" t="n">
        <v>3</v>
      </c>
      <c r="G8" s="5" t="inlineStr">
        <is>
          <t>Yes</t>
        </is>
      </c>
      <c r="H8" s="21">
        <f>IF(B8="","",IFERROR(VLOOKUP(B8,'Rates &amp; lists'!$A$4:$B$40,2,FALSE),0))</f>
        <v/>
      </c>
      <c r="I8" s="21">
        <f>IF(AND(G8="Yes",N(F8)&gt;0),F8*N(H8),0)</f>
        <v/>
      </c>
      <c r="J8" s="5" t="inlineStr">
        <is>
          <t>No</t>
        </is>
      </c>
      <c r="K8" s="5" t="n"/>
    </row>
    <row r="9">
      <c r="A9" s="7" t="n">
        <v>46330</v>
      </c>
      <c r="B9" s="5" t="inlineStr">
        <is>
          <t>Sam Lee</t>
        </is>
      </c>
      <c r="C9" s="5" t="inlineStr">
        <is>
          <t>Northwind</t>
        </is>
      </c>
      <c r="D9" s="5" t="inlineStr">
        <is>
          <t>Website redesign</t>
        </is>
      </c>
      <c r="E9" s="5" t="inlineStr">
        <is>
          <t>Development</t>
        </is>
      </c>
      <c r="F9" s="20" t="n">
        <v>6.5</v>
      </c>
      <c r="G9" s="5" t="inlineStr">
        <is>
          <t>Yes</t>
        </is>
      </c>
      <c r="H9" s="21">
        <f>IF(B9="","",IFERROR(VLOOKUP(B9,'Rates &amp; lists'!$A$4:$B$40,2,FALSE),0))</f>
        <v/>
      </c>
      <c r="I9" s="21">
        <f>IF(AND(G9="Yes",N(F9)&gt;0),F9*N(H9),0)</f>
        <v/>
      </c>
      <c r="J9" s="5" t="inlineStr">
        <is>
          <t>No</t>
        </is>
      </c>
      <c r="K9" s="5" t="n"/>
    </row>
    <row r="10">
      <c r="A10" s="7" t="n">
        <v>46331</v>
      </c>
      <c r="B10" s="5" t="inlineStr">
        <is>
          <t>Alex Rivera</t>
        </is>
      </c>
      <c r="C10" s="5" t="inlineStr">
        <is>
          <t>Northwind</t>
        </is>
      </c>
      <c r="D10" s="5" t="inlineStr">
        <is>
          <t>Website redesign</t>
        </is>
      </c>
      <c r="E10" s="5" t="inlineStr">
        <is>
          <t>Design</t>
        </is>
      </c>
      <c r="F10" s="20" t="n">
        <v>8</v>
      </c>
      <c r="G10" s="5" t="inlineStr">
        <is>
          <t>Yes</t>
        </is>
      </c>
      <c r="H10" s="21">
        <f>IF(B10="","",IFERROR(VLOOKUP(B10,'Rates &amp; lists'!$A$4:$B$40,2,FALSE),0))</f>
        <v/>
      </c>
      <c r="I10" s="21">
        <f>IF(AND(G10="Yes",N(F10)&gt;0),F10*N(H10),0)</f>
        <v/>
      </c>
      <c r="J10" s="5" t="inlineStr">
        <is>
          <t>No</t>
        </is>
      </c>
      <c r="K10" s="5" t="n"/>
    </row>
    <row r="11">
      <c r="A11" s="7" t="n">
        <v>46331</v>
      </c>
      <c r="B11" s="5" t="inlineStr">
        <is>
          <t>Priya Shah</t>
        </is>
      </c>
      <c r="C11" s="5" t="inlineStr">
        <is>
          <t>Greenleaf Co</t>
        </is>
      </c>
      <c r="D11" s="5" t="inlineStr">
        <is>
          <t>Brand strategy</t>
        </is>
      </c>
      <c r="E11" s="5" t="inlineStr">
        <is>
          <t>Workshop</t>
        </is>
      </c>
      <c r="F11" s="20" t="n">
        <v>4</v>
      </c>
      <c r="G11" s="5" t="inlineStr">
        <is>
          <t>Yes</t>
        </is>
      </c>
      <c r="H11" s="21">
        <f>IF(B11="","",IFERROR(VLOOKUP(B11,'Rates &amp; lists'!$A$4:$B$40,2,FALSE),0))</f>
        <v/>
      </c>
      <c r="I11" s="21">
        <f>IF(AND(G11="Yes",N(F11)&gt;0),F11*N(H11),0)</f>
        <v/>
      </c>
      <c r="J11" s="5" t="inlineStr">
        <is>
          <t>No</t>
        </is>
      </c>
      <c r="K11" s="5" t="n"/>
    </row>
    <row r="12">
      <c r="A12" s="7" t="n">
        <v>46332</v>
      </c>
      <c r="B12" s="5" t="inlineStr">
        <is>
          <t>Sam Lee</t>
        </is>
      </c>
      <c r="C12" s="5" t="inlineStr">
        <is>
          <t>Internal</t>
        </is>
      </c>
      <c r="D12" s="5" t="inlineStr">
        <is>
          <t>Admin</t>
        </is>
      </c>
      <c r="E12" s="5" t="inlineStr">
        <is>
          <t>Team meeting</t>
        </is>
      </c>
      <c r="F12" s="20" t="n">
        <v>1.5</v>
      </c>
      <c r="G12" s="5" t="inlineStr">
        <is>
          <t>No</t>
        </is>
      </c>
      <c r="H12" s="21">
        <f>IF(B12="","",IFERROR(VLOOKUP(B12,'Rates &amp; lists'!$A$4:$B$40,2,FALSE),0))</f>
        <v/>
      </c>
      <c r="I12" s="21">
        <f>IF(AND(G12="Yes",N(F12)&gt;0),F12*N(H12),0)</f>
        <v/>
      </c>
      <c r="J12" s="5" t="inlineStr">
        <is>
          <t>No</t>
        </is>
      </c>
      <c r="K12" s="5" t="n"/>
    </row>
    <row r="13">
      <c r="A13" s="7" t="n">
        <v>46332</v>
      </c>
      <c r="B13" s="5" t="inlineStr">
        <is>
          <t>Priya Shah</t>
        </is>
      </c>
      <c r="C13" s="5" t="inlineStr">
        <is>
          <t>Greenleaf Co</t>
        </is>
      </c>
      <c r="D13" s="5" t="inlineStr">
        <is>
          <t>Brand strategy</t>
        </is>
      </c>
      <c r="E13" s="5" t="inlineStr">
        <is>
          <t>Research</t>
        </is>
      </c>
      <c r="F13" s="20" t="n">
        <v>5</v>
      </c>
      <c r="G13" s="5" t="inlineStr">
        <is>
          <t>Yes</t>
        </is>
      </c>
      <c r="H13" s="21">
        <f>IF(B13="","",IFERROR(VLOOKUP(B13,'Rates &amp; lists'!$A$4:$B$40,2,FALSE),0))</f>
        <v/>
      </c>
      <c r="I13" s="21">
        <f>IF(AND(G13="Yes",N(F13)&gt;0),F13*N(H13),0)</f>
        <v/>
      </c>
      <c r="J13" s="5" t="inlineStr">
        <is>
          <t>No</t>
        </is>
      </c>
      <c r="K13" s="5" t="n"/>
    </row>
    <row r="14">
      <c r="A14" s="7" t="n"/>
      <c r="B14" s="5" t="n"/>
      <c r="C14" s="5" t="n"/>
      <c r="D14" s="5" t="n"/>
      <c r="E14" s="5" t="n"/>
      <c r="F14" s="20" t="n"/>
      <c r="G14" s="5" t="n"/>
      <c r="H14" s="21">
        <f>IF(B14="","",IFERROR(VLOOKUP(B14,'Rates &amp; lists'!$A$4:$B$40,2,FALSE),0))</f>
        <v/>
      </c>
      <c r="I14" s="21">
        <f>IF(AND(G14="Yes",N(F14)&gt;0),F14*N(H14),0)</f>
        <v/>
      </c>
      <c r="J14" s="5" t="n"/>
      <c r="K14" s="5" t="n"/>
    </row>
    <row r="15">
      <c r="A15" s="7" t="n"/>
      <c r="B15" s="5" t="n"/>
      <c r="C15" s="5" t="n"/>
      <c r="D15" s="5" t="n"/>
      <c r="E15" s="5" t="n"/>
      <c r="F15" s="20" t="n"/>
      <c r="G15" s="5" t="n"/>
      <c r="H15" s="21">
        <f>IF(B15="","",IFERROR(VLOOKUP(B15,'Rates &amp; lists'!$A$4:$B$40,2,FALSE),0))</f>
        <v/>
      </c>
      <c r="I15" s="21">
        <f>IF(AND(G15="Yes",N(F15)&gt;0),F15*N(H15),0)</f>
        <v/>
      </c>
      <c r="J15" s="5" t="n"/>
      <c r="K15" s="5" t="n"/>
    </row>
    <row r="16">
      <c r="A16" s="7" t="n"/>
      <c r="B16" s="5" t="n"/>
      <c r="C16" s="5" t="n"/>
      <c r="D16" s="5" t="n"/>
      <c r="E16" s="5" t="n"/>
      <c r="F16" s="20" t="n"/>
      <c r="G16" s="5" t="n"/>
      <c r="H16" s="21">
        <f>IF(B16="","",IFERROR(VLOOKUP(B16,'Rates &amp; lists'!$A$4:$B$40,2,FALSE),0))</f>
        <v/>
      </c>
      <c r="I16" s="21">
        <f>IF(AND(G16="Yes",N(F16)&gt;0),F16*N(H16),0)</f>
        <v/>
      </c>
      <c r="J16" s="5" t="n"/>
      <c r="K16" s="5" t="n"/>
    </row>
    <row r="17">
      <c r="A17" s="7" t="n"/>
      <c r="B17" s="5" t="n"/>
      <c r="C17" s="5" t="n"/>
      <c r="D17" s="5" t="n"/>
      <c r="E17" s="5" t="n"/>
      <c r="F17" s="20" t="n"/>
      <c r="G17" s="5" t="n"/>
      <c r="H17" s="21">
        <f>IF(B17="","",IFERROR(VLOOKUP(B17,'Rates &amp; lists'!$A$4:$B$40,2,FALSE),0))</f>
        <v/>
      </c>
      <c r="I17" s="21">
        <f>IF(AND(G17="Yes",N(F17)&gt;0),F17*N(H17),0)</f>
        <v/>
      </c>
      <c r="J17" s="5" t="n"/>
      <c r="K17" s="5" t="n"/>
    </row>
    <row r="18">
      <c r="A18" s="7" t="n"/>
      <c r="B18" s="5" t="n"/>
      <c r="C18" s="5" t="n"/>
      <c r="D18" s="5" t="n"/>
      <c r="E18" s="5" t="n"/>
      <c r="F18" s="20" t="n"/>
      <c r="G18" s="5" t="n"/>
      <c r="H18" s="21">
        <f>IF(B18="","",IFERROR(VLOOKUP(B18,'Rates &amp; lists'!$A$4:$B$40,2,FALSE),0))</f>
        <v/>
      </c>
      <c r="I18" s="21">
        <f>IF(AND(G18="Yes",N(F18)&gt;0),F18*N(H18),0)</f>
        <v/>
      </c>
      <c r="J18" s="5" t="n"/>
      <c r="K18" s="5" t="n"/>
    </row>
    <row r="19">
      <c r="A19" s="7" t="n"/>
      <c r="B19" s="5" t="n"/>
      <c r="C19" s="5" t="n"/>
      <c r="D19" s="5" t="n"/>
      <c r="E19" s="5" t="n"/>
      <c r="F19" s="20" t="n"/>
      <c r="G19" s="5" t="n"/>
      <c r="H19" s="21">
        <f>IF(B19="","",IFERROR(VLOOKUP(B19,'Rates &amp; lists'!$A$4:$B$40,2,FALSE),0))</f>
        <v/>
      </c>
      <c r="I19" s="21">
        <f>IF(AND(G19="Yes",N(F19)&gt;0),F19*N(H19),0)</f>
        <v/>
      </c>
      <c r="J19" s="5" t="n"/>
      <c r="K19" s="5" t="n"/>
    </row>
    <row r="20">
      <c r="A20" s="7" t="n"/>
      <c r="B20" s="5" t="n"/>
      <c r="C20" s="5" t="n"/>
      <c r="D20" s="5" t="n"/>
      <c r="E20" s="5" t="n"/>
      <c r="F20" s="20" t="n"/>
      <c r="G20" s="5" t="n"/>
      <c r="H20" s="21">
        <f>IF(B20="","",IFERROR(VLOOKUP(B20,'Rates &amp; lists'!$A$4:$B$40,2,FALSE),0))</f>
        <v/>
      </c>
      <c r="I20" s="21">
        <f>IF(AND(G20="Yes",N(F20)&gt;0),F20*N(H20),0)</f>
        <v/>
      </c>
      <c r="J20" s="5" t="n"/>
      <c r="K20" s="5" t="n"/>
    </row>
    <row r="21">
      <c r="A21" s="7" t="n"/>
      <c r="B21" s="5" t="n"/>
      <c r="C21" s="5" t="n"/>
      <c r="D21" s="5" t="n"/>
      <c r="E21" s="5" t="n"/>
      <c r="F21" s="20" t="n"/>
      <c r="G21" s="5" t="n"/>
      <c r="H21" s="21">
        <f>IF(B21="","",IFERROR(VLOOKUP(B21,'Rates &amp; lists'!$A$4:$B$40,2,FALSE),0))</f>
        <v/>
      </c>
      <c r="I21" s="21">
        <f>IF(AND(G21="Yes",N(F21)&gt;0),F21*N(H21),0)</f>
        <v/>
      </c>
      <c r="J21" s="5" t="n"/>
      <c r="K21" s="5" t="n"/>
    </row>
    <row r="22">
      <c r="A22" s="7" t="n"/>
      <c r="B22" s="5" t="n"/>
      <c r="C22" s="5" t="n"/>
      <c r="D22" s="5" t="n"/>
      <c r="E22" s="5" t="n"/>
      <c r="F22" s="20" t="n"/>
      <c r="G22" s="5" t="n"/>
      <c r="H22" s="21">
        <f>IF(B22="","",IFERROR(VLOOKUP(B22,'Rates &amp; lists'!$A$4:$B$40,2,FALSE),0))</f>
        <v/>
      </c>
      <c r="I22" s="21">
        <f>IF(AND(G22="Yes",N(F22)&gt;0),F22*N(H22),0)</f>
        <v/>
      </c>
      <c r="J22" s="5" t="n"/>
      <c r="K22" s="5" t="n"/>
    </row>
    <row r="23">
      <c r="A23" s="7" t="n"/>
      <c r="B23" s="5" t="n"/>
      <c r="C23" s="5" t="n"/>
      <c r="D23" s="5" t="n"/>
      <c r="E23" s="5" t="n"/>
      <c r="F23" s="20" t="n"/>
      <c r="G23" s="5" t="n"/>
      <c r="H23" s="21">
        <f>IF(B23="","",IFERROR(VLOOKUP(B23,'Rates &amp; lists'!$A$4:$B$40,2,FALSE),0))</f>
        <v/>
      </c>
      <c r="I23" s="21">
        <f>IF(AND(G23="Yes",N(F23)&gt;0),F23*N(H23),0)</f>
        <v/>
      </c>
      <c r="J23" s="5" t="n"/>
      <c r="K23" s="5" t="n"/>
    </row>
    <row r="24">
      <c r="A24" s="7" t="n"/>
      <c r="B24" s="5" t="n"/>
      <c r="C24" s="5" t="n"/>
      <c r="D24" s="5" t="n"/>
      <c r="E24" s="5" t="n"/>
      <c r="F24" s="20" t="n"/>
      <c r="G24" s="5" t="n"/>
      <c r="H24" s="21">
        <f>IF(B24="","",IFERROR(VLOOKUP(B24,'Rates &amp; lists'!$A$4:$B$40,2,FALSE),0))</f>
        <v/>
      </c>
      <c r="I24" s="21">
        <f>IF(AND(G24="Yes",N(F24)&gt;0),F24*N(H24),0)</f>
        <v/>
      </c>
      <c r="J24" s="5" t="n"/>
      <c r="K24" s="5" t="n"/>
    </row>
    <row r="25">
      <c r="A25" s="7" t="n"/>
      <c r="B25" s="5" t="n"/>
      <c r="C25" s="5" t="n"/>
      <c r="D25" s="5" t="n"/>
      <c r="E25" s="5" t="n"/>
      <c r="F25" s="20" t="n"/>
      <c r="G25" s="5" t="n"/>
      <c r="H25" s="21">
        <f>IF(B25="","",IFERROR(VLOOKUP(B25,'Rates &amp; lists'!$A$4:$B$40,2,FALSE),0))</f>
        <v/>
      </c>
      <c r="I25" s="21">
        <f>IF(AND(G25="Yes",N(F25)&gt;0),F25*N(H25),0)</f>
        <v/>
      </c>
      <c r="J25" s="5" t="n"/>
      <c r="K25" s="5" t="n"/>
    </row>
    <row r="26">
      <c r="A26" s="7" t="n"/>
      <c r="B26" s="5" t="n"/>
      <c r="C26" s="5" t="n"/>
      <c r="D26" s="5" t="n"/>
      <c r="E26" s="5" t="n"/>
      <c r="F26" s="20" t="n"/>
      <c r="G26" s="5" t="n"/>
      <c r="H26" s="21">
        <f>IF(B26="","",IFERROR(VLOOKUP(B26,'Rates &amp; lists'!$A$4:$B$40,2,FALSE),0))</f>
        <v/>
      </c>
      <c r="I26" s="21">
        <f>IF(AND(G26="Yes",N(F26)&gt;0),F26*N(H26),0)</f>
        <v/>
      </c>
      <c r="J26" s="5" t="n"/>
      <c r="K26" s="5" t="n"/>
    </row>
    <row r="27">
      <c r="A27" s="7" t="n"/>
      <c r="B27" s="5" t="n"/>
      <c r="C27" s="5" t="n"/>
      <c r="D27" s="5" t="n"/>
      <c r="E27" s="5" t="n"/>
      <c r="F27" s="20" t="n"/>
      <c r="G27" s="5" t="n"/>
      <c r="H27" s="21">
        <f>IF(B27="","",IFERROR(VLOOKUP(B27,'Rates &amp; lists'!$A$4:$B$40,2,FALSE),0))</f>
        <v/>
      </c>
      <c r="I27" s="21">
        <f>IF(AND(G27="Yes",N(F27)&gt;0),F27*N(H27),0)</f>
        <v/>
      </c>
      <c r="J27" s="5" t="n"/>
      <c r="K27" s="5" t="n"/>
    </row>
    <row r="28">
      <c r="A28" s="7" t="n"/>
      <c r="B28" s="5" t="n"/>
      <c r="C28" s="5" t="n"/>
      <c r="D28" s="5" t="n"/>
      <c r="E28" s="5" t="n"/>
      <c r="F28" s="20" t="n"/>
      <c r="G28" s="5" t="n"/>
      <c r="H28" s="21">
        <f>IF(B28="","",IFERROR(VLOOKUP(B28,'Rates &amp; lists'!$A$4:$B$40,2,FALSE),0))</f>
        <v/>
      </c>
      <c r="I28" s="21">
        <f>IF(AND(G28="Yes",N(F28)&gt;0),F28*N(H28),0)</f>
        <v/>
      </c>
      <c r="J28" s="5" t="n"/>
      <c r="K28" s="5" t="n"/>
    </row>
    <row r="29">
      <c r="A29" s="7" t="n"/>
      <c r="B29" s="5" t="n"/>
      <c r="C29" s="5" t="n"/>
      <c r="D29" s="5" t="n"/>
      <c r="E29" s="5" t="n"/>
      <c r="F29" s="20" t="n"/>
      <c r="G29" s="5" t="n"/>
      <c r="H29" s="21">
        <f>IF(B29="","",IFERROR(VLOOKUP(B29,'Rates &amp; lists'!$A$4:$B$40,2,FALSE),0))</f>
        <v/>
      </c>
      <c r="I29" s="21">
        <f>IF(AND(G29="Yes",N(F29)&gt;0),F29*N(H29),0)</f>
        <v/>
      </c>
      <c r="J29" s="5" t="n"/>
      <c r="K29" s="5" t="n"/>
    </row>
    <row r="30">
      <c r="A30" s="7" t="n"/>
      <c r="B30" s="5" t="n"/>
      <c r="C30" s="5" t="n"/>
      <c r="D30" s="5" t="n"/>
      <c r="E30" s="5" t="n"/>
      <c r="F30" s="20" t="n"/>
      <c r="G30" s="5" t="n"/>
      <c r="H30" s="21">
        <f>IF(B30="","",IFERROR(VLOOKUP(B30,'Rates &amp; lists'!$A$4:$B$40,2,FALSE),0))</f>
        <v/>
      </c>
      <c r="I30" s="21">
        <f>IF(AND(G30="Yes",N(F30)&gt;0),F30*N(H30),0)</f>
        <v/>
      </c>
      <c r="J30" s="5" t="n"/>
      <c r="K30" s="5" t="n"/>
    </row>
    <row r="31">
      <c r="A31" s="7" t="n"/>
      <c r="B31" s="5" t="n"/>
      <c r="C31" s="5" t="n"/>
      <c r="D31" s="5" t="n"/>
      <c r="E31" s="5" t="n"/>
      <c r="F31" s="20" t="n"/>
      <c r="G31" s="5" t="n"/>
      <c r="H31" s="21">
        <f>IF(B31="","",IFERROR(VLOOKUP(B31,'Rates &amp; lists'!$A$4:$B$40,2,FALSE),0))</f>
        <v/>
      </c>
      <c r="I31" s="21">
        <f>IF(AND(G31="Yes",N(F31)&gt;0),F31*N(H31),0)</f>
        <v/>
      </c>
      <c r="J31" s="5" t="n"/>
      <c r="K31" s="5" t="n"/>
    </row>
    <row r="32">
      <c r="A32" s="7" t="n"/>
      <c r="B32" s="5" t="n"/>
      <c r="C32" s="5" t="n"/>
      <c r="D32" s="5" t="n"/>
      <c r="E32" s="5" t="n"/>
      <c r="F32" s="20" t="n"/>
      <c r="G32" s="5" t="n"/>
      <c r="H32" s="21">
        <f>IF(B32="","",IFERROR(VLOOKUP(B32,'Rates &amp; lists'!$A$4:$B$40,2,FALSE),0))</f>
        <v/>
      </c>
      <c r="I32" s="21">
        <f>IF(AND(G32="Yes",N(F32)&gt;0),F32*N(H32),0)</f>
        <v/>
      </c>
      <c r="J32" s="5" t="n"/>
      <c r="K32" s="5" t="n"/>
    </row>
    <row r="33">
      <c r="A33" s="7" t="n"/>
      <c r="B33" s="5" t="n"/>
      <c r="C33" s="5" t="n"/>
      <c r="D33" s="5" t="n"/>
      <c r="E33" s="5" t="n"/>
      <c r="F33" s="20" t="n"/>
      <c r="G33" s="5" t="n"/>
      <c r="H33" s="21">
        <f>IF(B33="","",IFERROR(VLOOKUP(B33,'Rates &amp; lists'!$A$4:$B$40,2,FALSE),0))</f>
        <v/>
      </c>
      <c r="I33" s="21">
        <f>IF(AND(G33="Yes",N(F33)&gt;0),F33*N(H33),0)</f>
        <v/>
      </c>
      <c r="J33" s="5" t="n"/>
      <c r="K33" s="5" t="n"/>
    </row>
    <row r="34">
      <c r="A34" s="7" t="n"/>
      <c r="B34" s="5" t="n"/>
      <c r="C34" s="5" t="n"/>
      <c r="D34" s="5" t="n"/>
      <c r="E34" s="5" t="n"/>
      <c r="F34" s="20" t="n"/>
      <c r="G34" s="5" t="n"/>
      <c r="H34" s="21">
        <f>IF(B34="","",IFERROR(VLOOKUP(B34,'Rates &amp; lists'!$A$4:$B$40,2,FALSE),0))</f>
        <v/>
      </c>
      <c r="I34" s="21">
        <f>IF(AND(G34="Yes",N(F34)&gt;0),F34*N(H34),0)</f>
        <v/>
      </c>
      <c r="J34" s="5" t="n"/>
      <c r="K34" s="5" t="n"/>
    </row>
    <row r="35">
      <c r="A35" s="7" t="n"/>
      <c r="B35" s="5" t="n"/>
      <c r="C35" s="5" t="n"/>
      <c r="D35" s="5" t="n"/>
      <c r="E35" s="5" t="n"/>
      <c r="F35" s="20" t="n"/>
      <c r="G35" s="5" t="n"/>
      <c r="H35" s="21">
        <f>IF(B35="","",IFERROR(VLOOKUP(B35,'Rates &amp; lists'!$A$4:$B$40,2,FALSE),0))</f>
        <v/>
      </c>
      <c r="I35" s="21">
        <f>IF(AND(G35="Yes",N(F35)&gt;0),F35*N(H35),0)</f>
        <v/>
      </c>
      <c r="J35" s="5" t="n"/>
      <c r="K35" s="5" t="n"/>
    </row>
    <row r="36">
      <c r="A36" s="7" t="n"/>
      <c r="B36" s="5" t="n"/>
      <c r="C36" s="5" t="n"/>
      <c r="D36" s="5" t="n"/>
      <c r="E36" s="5" t="n"/>
      <c r="F36" s="20" t="n"/>
      <c r="G36" s="5" t="n"/>
      <c r="H36" s="21">
        <f>IF(B36="","",IFERROR(VLOOKUP(B36,'Rates &amp; lists'!$A$4:$B$40,2,FALSE),0))</f>
        <v/>
      </c>
      <c r="I36" s="21">
        <f>IF(AND(G36="Yes",N(F36)&gt;0),F36*N(H36),0)</f>
        <v/>
      </c>
      <c r="J36" s="5" t="n"/>
      <c r="K36" s="5" t="n"/>
    </row>
    <row r="37">
      <c r="A37" s="7" t="n"/>
      <c r="B37" s="5" t="n"/>
      <c r="C37" s="5" t="n"/>
      <c r="D37" s="5" t="n"/>
      <c r="E37" s="5" t="n"/>
      <c r="F37" s="20" t="n"/>
      <c r="G37" s="5" t="n"/>
      <c r="H37" s="21">
        <f>IF(B37="","",IFERROR(VLOOKUP(B37,'Rates &amp; lists'!$A$4:$B$40,2,FALSE),0))</f>
        <v/>
      </c>
      <c r="I37" s="21">
        <f>IF(AND(G37="Yes",N(F37)&gt;0),F37*N(H37),0)</f>
        <v/>
      </c>
      <c r="J37" s="5" t="n"/>
      <c r="K37" s="5" t="n"/>
    </row>
    <row r="38">
      <c r="A38" s="7" t="n"/>
      <c r="B38" s="5" t="n"/>
      <c r="C38" s="5" t="n"/>
      <c r="D38" s="5" t="n"/>
      <c r="E38" s="5" t="n"/>
      <c r="F38" s="20" t="n"/>
      <c r="G38" s="5" t="n"/>
      <c r="H38" s="21">
        <f>IF(B38="","",IFERROR(VLOOKUP(B38,'Rates &amp; lists'!$A$4:$B$40,2,FALSE),0))</f>
        <v/>
      </c>
      <c r="I38" s="21">
        <f>IF(AND(G38="Yes",N(F38)&gt;0),F38*N(H38),0)</f>
        <v/>
      </c>
      <c r="J38" s="5" t="n"/>
      <c r="K38" s="5" t="n"/>
    </row>
    <row r="39">
      <c r="A39" s="7" t="n"/>
      <c r="B39" s="5" t="n"/>
      <c r="C39" s="5" t="n"/>
      <c r="D39" s="5" t="n"/>
      <c r="E39" s="5" t="n"/>
      <c r="F39" s="20" t="n"/>
      <c r="G39" s="5" t="n"/>
      <c r="H39" s="21">
        <f>IF(B39="","",IFERROR(VLOOKUP(B39,'Rates &amp; lists'!$A$4:$B$40,2,FALSE),0))</f>
        <v/>
      </c>
      <c r="I39" s="21">
        <f>IF(AND(G39="Yes",N(F39)&gt;0),F39*N(H39),0)</f>
        <v/>
      </c>
      <c r="J39" s="5" t="n"/>
      <c r="K39" s="5" t="n"/>
    </row>
    <row r="40">
      <c r="A40" s="7" t="n"/>
      <c r="B40" s="5" t="n"/>
      <c r="C40" s="5" t="n"/>
      <c r="D40" s="5" t="n"/>
      <c r="E40" s="5" t="n"/>
      <c r="F40" s="20" t="n"/>
      <c r="G40" s="5" t="n"/>
      <c r="H40" s="21">
        <f>IF(B40="","",IFERROR(VLOOKUP(B40,'Rates &amp; lists'!$A$4:$B$40,2,FALSE),0))</f>
        <v/>
      </c>
      <c r="I40" s="21">
        <f>IF(AND(G40="Yes",N(F40)&gt;0),F40*N(H40),0)</f>
        <v/>
      </c>
      <c r="J40" s="5" t="n"/>
      <c r="K40" s="5" t="n"/>
    </row>
    <row r="41">
      <c r="A41" s="7" t="n"/>
      <c r="B41" s="5" t="n"/>
      <c r="C41" s="5" t="n"/>
      <c r="D41" s="5" t="n"/>
      <c r="E41" s="5" t="n"/>
      <c r="F41" s="20" t="n"/>
      <c r="G41" s="5" t="n"/>
      <c r="H41" s="21">
        <f>IF(B41="","",IFERROR(VLOOKUP(B41,'Rates &amp; lists'!$A$4:$B$40,2,FALSE),0))</f>
        <v/>
      </c>
      <c r="I41" s="21">
        <f>IF(AND(G41="Yes",N(F41)&gt;0),F41*N(H41),0)</f>
        <v/>
      </c>
      <c r="J41" s="5" t="n"/>
      <c r="K41" s="5" t="n"/>
    </row>
    <row r="42">
      <c r="A42" s="7" t="n"/>
      <c r="B42" s="5" t="n"/>
      <c r="C42" s="5" t="n"/>
      <c r="D42" s="5" t="n"/>
      <c r="E42" s="5" t="n"/>
      <c r="F42" s="20" t="n"/>
      <c r="G42" s="5" t="n"/>
      <c r="H42" s="21">
        <f>IF(B42="","",IFERROR(VLOOKUP(B42,'Rates &amp; lists'!$A$4:$B$40,2,FALSE),0))</f>
        <v/>
      </c>
      <c r="I42" s="21">
        <f>IF(AND(G42="Yes",N(F42)&gt;0),F42*N(H42),0)</f>
        <v/>
      </c>
      <c r="J42" s="5" t="n"/>
      <c r="K42" s="5" t="n"/>
    </row>
    <row r="43">
      <c r="A43" s="7" t="n"/>
      <c r="B43" s="5" t="n"/>
      <c r="C43" s="5" t="n"/>
      <c r="D43" s="5" t="n"/>
      <c r="E43" s="5" t="n"/>
      <c r="F43" s="20" t="n"/>
      <c r="G43" s="5" t="n"/>
      <c r="H43" s="21">
        <f>IF(B43="","",IFERROR(VLOOKUP(B43,'Rates &amp; lists'!$A$4:$B$40,2,FALSE),0))</f>
        <v/>
      </c>
      <c r="I43" s="21">
        <f>IF(AND(G43="Yes",N(F43)&gt;0),F43*N(H43),0)</f>
        <v/>
      </c>
      <c r="J43" s="5" t="n"/>
      <c r="K43" s="5" t="n"/>
    </row>
    <row r="44">
      <c r="A44" s="7" t="n"/>
      <c r="B44" s="5" t="n"/>
      <c r="C44" s="5" t="n"/>
      <c r="D44" s="5" t="n"/>
      <c r="E44" s="5" t="n"/>
      <c r="F44" s="20" t="n"/>
      <c r="G44" s="5" t="n"/>
      <c r="H44" s="21">
        <f>IF(B44="","",IFERROR(VLOOKUP(B44,'Rates &amp; lists'!$A$4:$B$40,2,FALSE),0))</f>
        <v/>
      </c>
      <c r="I44" s="21">
        <f>IF(AND(G44="Yes",N(F44)&gt;0),F44*N(H44),0)</f>
        <v/>
      </c>
      <c r="J44" s="5" t="n"/>
      <c r="K44" s="5" t="n"/>
    </row>
    <row r="45">
      <c r="A45" s="7" t="n"/>
      <c r="B45" s="5" t="n"/>
      <c r="C45" s="5" t="n"/>
      <c r="D45" s="5" t="n"/>
      <c r="E45" s="5" t="n"/>
      <c r="F45" s="20" t="n"/>
      <c r="G45" s="5" t="n"/>
      <c r="H45" s="21">
        <f>IF(B45="","",IFERROR(VLOOKUP(B45,'Rates &amp; lists'!$A$4:$B$40,2,FALSE),0))</f>
        <v/>
      </c>
      <c r="I45" s="21">
        <f>IF(AND(G45="Yes",N(F45)&gt;0),F45*N(H45),0)</f>
        <v/>
      </c>
      <c r="J45" s="5" t="n"/>
      <c r="K45" s="5" t="n"/>
    </row>
    <row r="46">
      <c r="A46" s="7" t="n"/>
      <c r="B46" s="5" t="n"/>
      <c r="C46" s="5" t="n"/>
      <c r="D46" s="5" t="n"/>
      <c r="E46" s="5" t="n"/>
      <c r="F46" s="20" t="n"/>
      <c r="G46" s="5" t="n"/>
      <c r="H46" s="21">
        <f>IF(B46="","",IFERROR(VLOOKUP(B46,'Rates &amp; lists'!$A$4:$B$40,2,FALSE),0))</f>
        <v/>
      </c>
      <c r="I46" s="21">
        <f>IF(AND(G46="Yes",N(F46)&gt;0),F46*N(H46),0)</f>
        <v/>
      </c>
      <c r="J46" s="5" t="n"/>
      <c r="K46" s="5" t="n"/>
    </row>
    <row r="47">
      <c r="A47" s="7" t="n"/>
      <c r="B47" s="5" t="n"/>
      <c r="C47" s="5" t="n"/>
      <c r="D47" s="5" t="n"/>
      <c r="E47" s="5" t="n"/>
      <c r="F47" s="20" t="n"/>
      <c r="G47" s="5" t="n"/>
      <c r="H47" s="21">
        <f>IF(B47="","",IFERROR(VLOOKUP(B47,'Rates &amp; lists'!$A$4:$B$40,2,FALSE),0))</f>
        <v/>
      </c>
      <c r="I47" s="21">
        <f>IF(AND(G47="Yes",N(F47)&gt;0),F47*N(H47),0)</f>
        <v/>
      </c>
      <c r="J47" s="5" t="n"/>
      <c r="K47" s="5" t="n"/>
    </row>
    <row r="48">
      <c r="A48" s="7" t="n"/>
      <c r="B48" s="5" t="n"/>
      <c r="C48" s="5" t="n"/>
      <c r="D48" s="5" t="n"/>
      <c r="E48" s="5" t="n"/>
      <c r="F48" s="20" t="n"/>
      <c r="G48" s="5" t="n"/>
      <c r="H48" s="21">
        <f>IF(B48="","",IFERROR(VLOOKUP(B48,'Rates &amp; lists'!$A$4:$B$40,2,FALSE),0))</f>
        <v/>
      </c>
      <c r="I48" s="21">
        <f>IF(AND(G48="Yes",N(F48)&gt;0),F48*N(H48),0)</f>
        <v/>
      </c>
      <c r="J48" s="5" t="n"/>
      <c r="K48" s="5" t="n"/>
    </row>
    <row r="49">
      <c r="A49" s="7" t="n"/>
      <c r="B49" s="5" t="n"/>
      <c r="C49" s="5" t="n"/>
      <c r="D49" s="5" t="n"/>
      <c r="E49" s="5" t="n"/>
      <c r="F49" s="20" t="n"/>
      <c r="G49" s="5" t="n"/>
      <c r="H49" s="21">
        <f>IF(B49="","",IFERROR(VLOOKUP(B49,'Rates &amp; lists'!$A$4:$B$40,2,FALSE),0))</f>
        <v/>
      </c>
      <c r="I49" s="21">
        <f>IF(AND(G49="Yes",N(F49)&gt;0),F49*N(H49),0)</f>
        <v/>
      </c>
      <c r="J49" s="5" t="n"/>
      <c r="K49" s="5" t="n"/>
    </row>
    <row r="50">
      <c r="A50" s="7" t="n"/>
      <c r="B50" s="5" t="n"/>
      <c r="C50" s="5" t="n"/>
      <c r="D50" s="5" t="n"/>
      <c r="E50" s="5" t="n"/>
      <c r="F50" s="20" t="n"/>
      <c r="G50" s="5" t="n"/>
      <c r="H50" s="21">
        <f>IF(B50="","",IFERROR(VLOOKUP(B50,'Rates &amp; lists'!$A$4:$B$40,2,FALSE),0))</f>
        <v/>
      </c>
      <c r="I50" s="21">
        <f>IF(AND(G50="Yes",N(F50)&gt;0),F50*N(H50),0)</f>
        <v/>
      </c>
      <c r="J50" s="5" t="n"/>
      <c r="K50" s="5" t="n"/>
    </row>
    <row r="51">
      <c r="A51" s="7" t="n"/>
      <c r="B51" s="5" t="n"/>
      <c r="C51" s="5" t="n"/>
      <c r="D51" s="5" t="n"/>
      <c r="E51" s="5" t="n"/>
      <c r="F51" s="20" t="n"/>
      <c r="G51" s="5" t="n"/>
      <c r="H51" s="21">
        <f>IF(B51="","",IFERROR(VLOOKUP(B51,'Rates &amp; lists'!$A$4:$B$40,2,FALSE),0))</f>
        <v/>
      </c>
      <c r="I51" s="21">
        <f>IF(AND(G51="Yes",N(F51)&gt;0),F51*N(H51),0)</f>
        <v/>
      </c>
      <c r="J51" s="5" t="n"/>
      <c r="K51" s="5" t="n"/>
    </row>
    <row r="52">
      <c r="A52" s="7" t="n"/>
      <c r="B52" s="5" t="n"/>
      <c r="C52" s="5" t="n"/>
      <c r="D52" s="5" t="n"/>
      <c r="E52" s="5" t="n"/>
      <c r="F52" s="20" t="n"/>
      <c r="G52" s="5" t="n"/>
      <c r="H52" s="21">
        <f>IF(B52="","",IFERROR(VLOOKUP(B52,'Rates &amp; lists'!$A$4:$B$40,2,FALSE),0))</f>
        <v/>
      </c>
      <c r="I52" s="21">
        <f>IF(AND(G52="Yes",N(F52)&gt;0),F52*N(H52),0)</f>
        <v/>
      </c>
      <c r="J52" s="5" t="n"/>
      <c r="K52" s="5" t="n"/>
    </row>
    <row r="53">
      <c r="A53" s="7" t="n"/>
      <c r="B53" s="5" t="n"/>
      <c r="C53" s="5" t="n"/>
      <c r="D53" s="5" t="n"/>
      <c r="E53" s="5" t="n"/>
      <c r="F53" s="20" t="n"/>
      <c r="G53" s="5" t="n"/>
      <c r="H53" s="21">
        <f>IF(B53="","",IFERROR(VLOOKUP(B53,'Rates &amp; lists'!$A$4:$B$40,2,FALSE),0))</f>
        <v/>
      </c>
      <c r="I53" s="21">
        <f>IF(AND(G53="Yes",N(F53)&gt;0),F53*N(H53),0)</f>
        <v/>
      </c>
      <c r="J53" s="5" t="n"/>
      <c r="K53" s="5" t="n"/>
    </row>
    <row r="54">
      <c r="A54" s="7" t="n"/>
      <c r="B54" s="5" t="n"/>
      <c r="C54" s="5" t="n"/>
      <c r="D54" s="5" t="n"/>
      <c r="E54" s="5" t="n"/>
      <c r="F54" s="20" t="n"/>
      <c r="G54" s="5" t="n"/>
      <c r="H54" s="21">
        <f>IF(B54="","",IFERROR(VLOOKUP(B54,'Rates &amp; lists'!$A$4:$B$40,2,FALSE),0))</f>
        <v/>
      </c>
      <c r="I54" s="21">
        <f>IF(AND(G54="Yes",N(F54)&gt;0),F54*N(H54),0)</f>
        <v/>
      </c>
      <c r="J54" s="5" t="n"/>
      <c r="K54" s="5" t="n"/>
    </row>
    <row r="55">
      <c r="A55" s="7" t="n"/>
      <c r="B55" s="5" t="n"/>
      <c r="C55" s="5" t="n"/>
      <c r="D55" s="5" t="n"/>
      <c r="E55" s="5" t="n"/>
      <c r="F55" s="20" t="n"/>
      <c r="G55" s="5" t="n"/>
      <c r="H55" s="21">
        <f>IF(B55="","",IFERROR(VLOOKUP(B55,'Rates &amp; lists'!$A$4:$B$40,2,FALSE),0))</f>
        <v/>
      </c>
      <c r="I55" s="21">
        <f>IF(AND(G55="Yes",N(F55)&gt;0),F55*N(H55),0)</f>
        <v/>
      </c>
      <c r="J55" s="5" t="n"/>
      <c r="K55" s="5" t="n"/>
    </row>
    <row r="56">
      <c r="A56" s="7" t="n"/>
      <c r="B56" s="5" t="n"/>
      <c r="C56" s="5" t="n"/>
      <c r="D56" s="5" t="n"/>
      <c r="E56" s="5" t="n"/>
      <c r="F56" s="20" t="n"/>
      <c r="G56" s="5" t="n"/>
      <c r="H56" s="21">
        <f>IF(B56="","",IFERROR(VLOOKUP(B56,'Rates &amp; lists'!$A$4:$B$40,2,FALSE),0))</f>
        <v/>
      </c>
      <c r="I56" s="21">
        <f>IF(AND(G56="Yes",N(F56)&gt;0),F56*N(H56),0)</f>
        <v/>
      </c>
      <c r="J56" s="5" t="n"/>
      <c r="K56" s="5" t="n"/>
    </row>
    <row r="57">
      <c r="A57" s="7" t="n"/>
      <c r="B57" s="5" t="n"/>
      <c r="C57" s="5" t="n"/>
      <c r="D57" s="5" t="n"/>
      <c r="E57" s="5" t="n"/>
      <c r="F57" s="20" t="n"/>
      <c r="G57" s="5" t="n"/>
      <c r="H57" s="21">
        <f>IF(B57="","",IFERROR(VLOOKUP(B57,'Rates &amp; lists'!$A$4:$B$40,2,FALSE),0))</f>
        <v/>
      </c>
      <c r="I57" s="21">
        <f>IF(AND(G57="Yes",N(F57)&gt;0),F57*N(H57),0)</f>
        <v/>
      </c>
      <c r="J57" s="5" t="n"/>
      <c r="K57" s="5" t="n"/>
    </row>
    <row r="58">
      <c r="A58" s="7" t="n"/>
      <c r="B58" s="5" t="n"/>
      <c r="C58" s="5" t="n"/>
      <c r="D58" s="5" t="n"/>
      <c r="E58" s="5" t="n"/>
      <c r="F58" s="20" t="n"/>
      <c r="G58" s="5" t="n"/>
      <c r="H58" s="21">
        <f>IF(B58="","",IFERROR(VLOOKUP(B58,'Rates &amp; lists'!$A$4:$B$40,2,FALSE),0))</f>
        <v/>
      </c>
      <c r="I58" s="21">
        <f>IF(AND(G58="Yes",N(F58)&gt;0),F58*N(H58),0)</f>
        <v/>
      </c>
      <c r="J58" s="5" t="n"/>
      <c r="K58" s="5" t="n"/>
    </row>
    <row r="59">
      <c r="A59" s="7" t="n"/>
      <c r="B59" s="5" t="n"/>
      <c r="C59" s="5" t="n"/>
      <c r="D59" s="5" t="n"/>
      <c r="E59" s="5" t="n"/>
      <c r="F59" s="20" t="n"/>
      <c r="G59" s="5" t="n"/>
      <c r="H59" s="21">
        <f>IF(B59="","",IFERROR(VLOOKUP(B59,'Rates &amp; lists'!$A$4:$B$40,2,FALSE),0))</f>
        <v/>
      </c>
      <c r="I59" s="21">
        <f>IF(AND(G59="Yes",N(F59)&gt;0),F59*N(H59),0)</f>
        <v/>
      </c>
      <c r="J59" s="5" t="n"/>
      <c r="K59" s="5" t="n"/>
    </row>
    <row r="60">
      <c r="A60" s="7" t="n"/>
      <c r="B60" s="5" t="n"/>
      <c r="C60" s="5" t="n"/>
      <c r="D60" s="5" t="n"/>
      <c r="E60" s="5" t="n"/>
      <c r="F60" s="20" t="n"/>
      <c r="G60" s="5" t="n"/>
      <c r="H60" s="21">
        <f>IF(B60="","",IFERROR(VLOOKUP(B60,'Rates &amp; lists'!$A$4:$B$40,2,FALSE),0))</f>
        <v/>
      </c>
      <c r="I60" s="21">
        <f>IF(AND(G60="Yes",N(F60)&gt;0),F60*N(H60),0)</f>
        <v/>
      </c>
      <c r="J60" s="5" t="n"/>
      <c r="K60" s="5" t="n"/>
    </row>
    <row r="61">
      <c r="A61" s="7" t="n"/>
      <c r="B61" s="5" t="n"/>
      <c r="C61" s="5" t="n"/>
      <c r="D61" s="5" t="n"/>
      <c r="E61" s="5" t="n"/>
      <c r="F61" s="20" t="n"/>
      <c r="G61" s="5" t="n"/>
      <c r="H61" s="21">
        <f>IF(B61="","",IFERROR(VLOOKUP(B61,'Rates &amp; lists'!$A$4:$B$40,2,FALSE),0))</f>
        <v/>
      </c>
      <c r="I61" s="21">
        <f>IF(AND(G61="Yes",N(F61)&gt;0),F61*N(H61),0)</f>
        <v/>
      </c>
      <c r="J61" s="5" t="n"/>
      <c r="K61" s="5" t="n"/>
    </row>
    <row r="62">
      <c r="A62" s="7" t="n"/>
      <c r="B62" s="5" t="n"/>
      <c r="C62" s="5" t="n"/>
      <c r="D62" s="5" t="n"/>
      <c r="E62" s="5" t="n"/>
      <c r="F62" s="20" t="n"/>
      <c r="G62" s="5" t="n"/>
      <c r="H62" s="21">
        <f>IF(B62="","",IFERROR(VLOOKUP(B62,'Rates &amp; lists'!$A$4:$B$40,2,FALSE),0))</f>
        <v/>
      </c>
      <c r="I62" s="21">
        <f>IF(AND(G62="Yes",N(F62)&gt;0),F62*N(H62),0)</f>
        <v/>
      </c>
      <c r="J62" s="5" t="n"/>
      <c r="K62" s="5" t="n"/>
    </row>
    <row r="63">
      <c r="A63" s="7" t="n"/>
      <c r="B63" s="5" t="n"/>
      <c r="C63" s="5" t="n"/>
      <c r="D63" s="5" t="n"/>
      <c r="E63" s="5" t="n"/>
      <c r="F63" s="20" t="n"/>
      <c r="G63" s="5" t="n"/>
      <c r="H63" s="21">
        <f>IF(B63="","",IFERROR(VLOOKUP(B63,'Rates &amp; lists'!$A$4:$B$40,2,FALSE),0))</f>
        <v/>
      </c>
      <c r="I63" s="21">
        <f>IF(AND(G63="Yes",N(F63)&gt;0),F63*N(H63),0)</f>
        <v/>
      </c>
      <c r="J63" s="5" t="n"/>
      <c r="K63" s="5" t="n"/>
    </row>
    <row r="64">
      <c r="A64" s="7" t="n"/>
      <c r="B64" s="5" t="n"/>
      <c r="C64" s="5" t="n"/>
      <c r="D64" s="5" t="n"/>
      <c r="E64" s="5" t="n"/>
      <c r="F64" s="20" t="n"/>
      <c r="G64" s="5" t="n"/>
      <c r="H64" s="21">
        <f>IF(B64="","",IFERROR(VLOOKUP(B64,'Rates &amp; lists'!$A$4:$B$40,2,FALSE),0))</f>
        <v/>
      </c>
      <c r="I64" s="21">
        <f>IF(AND(G64="Yes",N(F64)&gt;0),F64*N(H64),0)</f>
        <v/>
      </c>
      <c r="J64" s="5" t="n"/>
      <c r="K64" s="5" t="n"/>
    </row>
    <row r="65">
      <c r="A65" s="7" t="n"/>
      <c r="B65" s="5" t="n"/>
      <c r="C65" s="5" t="n"/>
      <c r="D65" s="5" t="n"/>
      <c r="E65" s="5" t="n"/>
      <c r="F65" s="20" t="n"/>
      <c r="G65" s="5" t="n"/>
      <c r="H65" s="21">
        <f>IF(B65="","",IFERROR(VLOOKUP(B65,'Rates &amp; lists'!$A$4:$B$40,2,FALSE),0))</f>
        <v/>
      </c>
      <c r="I65" s="21">
        <f>IF(AND(G65="Yes",N(F65)&gt;0),F65*N(H65),0)</f>
        <v/>
      </c>
      <c r="J65" s="5" t="n"/>
      <c r="K65" s="5" t="n"/>
    </row>
    <row r="66">
      <c r="A66" s="7" t="n"/>
      <c r="B66" s="5" t="n"/>
      <c r="C66" s="5" t="n"/>
      <c r="D66" s="5" t="n"/>
      <c r="E66" s="5" t="n"/>
      <c r="F66" s="20" t="n"/>
      <c r="G66" s="5" t="n"/>
      <c r="H66" s="21">
        <f>IF(B66="","",IFERROR(VLOOKUP(B66,'Rates &amp; lists'!$A$4:$B$40,2,FALSE),0))</f>
        <v/>
      </c>
      <c r="I66" s="21">
        <f>IF(AND(G66="Yes",N(F66)&gt;0),F66*N(H66),0)</f>
        <v/>
      </c>
      <c r="J66" s="5" t="n"/>
      <c r="K66" s="5" t="n"/>
    </row>
    <row r="67">
      <c r="A67" s="7" t="n"/>
      <c r="B67" s="5" t="n"/>
      <c r="C67" s="5" t="n"/>
      <c r="D67" s="5" t="n"/>
      <c r="E67" s="5" t="n"/>
      <c r="F67" s="20" t="n"/>
      <c r="G67" s="5" t="n"/>
      <c r="H67" s="21">
        <f>IF(B67="","",IFERROR(VLOOKUP(B67,'Rates &amp; lists'!$A$4:$B$40,2,FALSE),0))</f>
        <v/>
      </c>
      <c r="I67" s="21">
        <f>IF(AND(G67="Yes",N(F67)&gt;0),F67*N(H67),0)</f>
        <v/>
      </c>
      <c r="J67" s="5" t="n"/>
      <c r="K67" s="5" t="n"/>
    </row>
    <row r="68">
      <c r="A68" s="7" t="n"/>
      <c r="B68" s="5" t="n"/>
      <c r="C68" s="5" t="n"/>
      <c r="D68" s="5" t="n"/>
      <c r="E68" s="5" t="n"/>
      <c r="F68" s="20" t="n"/>
      <c r="G68" s="5" t="n"/>
      <c r="H68" s="21">
        <f>IF(B68="","",IFERROR(VLOOKUP(B68,'Rates &amp; lists'!$A$4:$B$40,2,FALSE),0))</f>
        <v/>
      </c>
      <c r="I68" s="21">
        <f>IF(AND(G68="Yes",N(F68)&gt;0),F68*N(H68),0)</f>
        <v/>
      </c>
      <c r="J68" s="5" t="n"/>
      <c r="K68" s="5" t="n"/>
    </row>
    <row r="69">
      <c r="A69" s="7" t="n"/>
      <c r="B69" s="5" t="n"/>
      <c r="C69" s="5" t="n"/>
      <c r="D69" s="5" t="n"/>
      <c r="E69" s="5" t="n"/>
      <c r="F69" s="20" t="n"/>
      <c r="G69" s="5" t="n"/>
      <c r="H69" s="21">
        <f>IF(B69="","",IFERROR(VLOOKUP(B69,'Rates &amp; lists'!$A$4:$B$40,2,FALSE),0))</f>
        <v/>
      </c>
      <c r="I69" s="21">
        <f>IF(AND(G69="Yes",N(F69)&gt;0),F69*N(H69),0)</f>
        <v/>
      </c>
      <c r="J69" s="5" t="n"/>
      <c r="K69" s="5" t="n"/>
    </row>
    <row r="70">
      <c r="A70" s="7" t="n"/>
      <c r="B70" s="5" t="n"/>
      <c r="C70" s="5" t="n"/>
      <c r="D70" s="5" t="n"/>
      <c r="E70" s="5" t="n"/>
      <c r="F70" s="20" t="n"/>
      <c r="G70" s="5" t="n"/>
      <c r="H70" s="21">
        <f>IF(B70="","",IFERROR(VLOOKUP(B70,'Rates &amp; lists'!$A$4:$B$40,2,FALSE),0))</f>
        <v/>
      </c>
      <c r="I70" s="21">
        <f>IF(AND(G70="Yes",N(F70)&gt;0),F70*N(H70),0)</f>
        <v/>
      </c>
      <c r="J70" s="5" t="n"/>
      <c r="K70" s="5" t="n"/>
    </row>
    <row r="71">
      <c r="A71" s="7" t="n"/>
      <c r="B71" s="5" t="n"/>
      <c r="C71" s="5" t="n"/>
      <c r="D71" s="5" t="n"/>
      <c r="E71" s="5" t="n"/>
      <c r="F71" s="20" t="n"/>
      <c r="G71" s="5" t="n"/>
      <c r="H71" s="21">
        <f>IF(B71="","",IFERROR(VLOOKUP(B71,'Rates &amp; lists'!$A$4:$B$40,2,FALSE),0))</f>
        <v/>
      </c>
      <c r="I71" s="21">
        <f>IF(AND(G71="Yes",N(F71)&gt;0),F71*N(H71),0)</f>
        <v/>
      </c>
      <c r="J71" s="5" t="n"/>
      <c r="K71" s="5" t="n"/>
    </row>
    <row r="72">
      <c r="A72" s="7" t="n"/>
      <c r="B72" s="5" t="n"/>
      <c r="C72" s="5" t="n"/>
      <c r="D72" s="5" t="n"/>
      <c r="E72" s="5" t="n"/>
      <c r="F72" s="20" t="n"/>
      <c r="G72" s="5" t="n"/>
      <c r="H72" s="21">
        <f>IF(B72="","",IFERROR(VLOOKUP(B72,'Rates &amp; lists'!$A$4:$B$40,2,FALSE),0))</f>
        <v/>
      </c>
      <c r="I72" s="21">
        <f>IF(AND(G72="Yes",N(F72)&gt;0),F72*N(H72),0)</f>
        <v/>
      </c>
      <c r="J72" s="5" t="n"/>
      <c r="K72" s="5" t="n"/>
    </row>
    <row r="73">
      <c r="A73" s="7" t="n"/>
      <c r="B73" s="5" t="n"/>
      <c r="C73" s="5" t="n"/>
      <c r="D73" s="5" t="n"/>
      <c r="E73" s="5" t="n"/>
      <c r="F73" s="20" t="n"/>
      <c r="G73" s="5" t="n"/>
      <c r="H73" s="21">
        <f>IF(B73="","",IFERROR(VLOOKUP(B73,'Rates &amp; lists'!$A$4:$B$40,2,FALSE),0))</f>
        <v/>
      </c>
      <c r="I73" s="21">
        <f>IF(AND(G73="Yes",N(F73)&gt;0),F73*N(H73),0)</f>
        <v/>
      </c>
      <c r="J73" s="5" t="n"/>
      <c r="K73" s="5" t="n"/>
    </row>
    <row r="74">
      <c r="A74" s="7" t="n"/>
      <c r="B74" s="5" t="n"/>
      <c r="C74" s="5" t="n"/>
      <c r="D74" s="5" t="n"/>
      <c r="E74" s="5" t="n"/>
      <c r="F74" s="20" t="n"/>
      <c r="G74" s="5" t="n"/>
      <c r="H74" s="21">
        <f>IF(B74="","",IFERROR(VLOOKUP(B74,'Rates &amp; lists'!$A$4:$B$40,2,FALSE),0))</f>
        <v/>
      </c>
      <c r="I74" s="21">
        <f>IF(AND(G74="Yes",N(F74)&gt;0),F74*N(H74),0)</f>
        <v/>
      </c>
      <c r="J74" s="5" t="n"/>
      <c r="K74" s="5" t="n"/>
    </row>
    <row r="75">
      <c r="A75" s="7" t="n"/>
      <c r="B75" s="5" t="n"/>
      <c r="C75" s="5" t="n"/>
      <c r="D75" s="5" t="n"/>
      <c r="E75" s="5" t="n"/>
      <c r="F75" s="20" t="n"/>
      <c r="G75" s="5" t="n"/>
      <c r="H75" s="21">
        <f>IF(B75="","",IFERROR(VLOOKUP(B75,'Rates &amp; lists'!$A$4:$B$40,2,FALSE),0))</f>
        <v/>
      </c>
      <c r="I75" s="21">
        <f>IF(AND(G75="Yes",N(F75)&gt;0),F75*N(H75),0)</f>
        <v/>
      </c>
      <c r="J75" s="5" t="n"/>
      <c r="K75" s="5" t="n"/>
    </row>
    <row r="76">
      <c r="A76" s="7" t="n"/>
      <c r="B76" s="5" t="n"/>
      <c r="C76" s="5" t="n"/>
      <c r="D76" s="5" t="n"/>
      <c r="E76" s="5" t="n"/>
      <c r="F76" s="20" t="n"/>
      <c r="G76" s="5" t="n"/>
      <c r="H76" s="21">
        <f>IF(B76="","",IFERROR(VLOOKUP(B76,'Rates &amp; lists'!$A$4:$B$40,2,FALSE),0))</f>
        <v/>
      </c>
      <c r="I76" s="21">
        <f>IF(AND(G76="Yes",N(F76)&gt;0),F76*N(H76),0)</f>
        <v/>
      </c>
      <c r="J76" s="5" t="n"/>
      <c r="K76" s="5" t="n"/>
    </row>
    <row r="77">
      <c r="A77" s="7" t="n"/>
      <c r="B77" s="5" t="n"/>
      <c r="C77" s="5" t="n"/>
      <c r="D77" s="5" t="n"/>
      <c r="E77" s="5" t="n"/>
      <c r="F77" s="20" t="n"/>
      <c r="G77" s="5" t="n"/>
      <c r="H77" s="21">
        <f>IF(B77="","",IFERROR(VLOOKUP(B77,'Rates &amp; lists'!$A$4:$B$40,2,FALSE),0))</f>
        <v/>
      </c>
      <c r="I77" s="21">
        <f>IF(AND(G77="Yes",N(F77)&gt;0),F77*N(H77),0)</f>
        <v/>
      </c>
      <c r="J77" s="5" t="n"/>
      <c r="K77" s="5" t="n"/>
    </row>
    <row r="78">
      <c r="A78" s="7" t="n"/>
      <c r="B78" s="5" t="n"/>
      <c r="C78" s="5" t="n"/>
      <c r="D78" s="5" t="n"/>
      <c r="E78" s="5" t="n"/>
      <c r="F78" s="20" t="n"/>
      <c r="G78" s="5" t="n"/>
      <c r="H78" s="21">
        <f>IF(B78="","",IFERROR(VLOOKUP(B78,'Rates &amp; lists'!$A$4:$B$40,2,FALSE),0))</f>
        <v/>
      </c>
      <c r="I78" s="21">
        <f>IF(AND(G78="Yes",N(F78)&gt;0),F78*N(H78),0)</f>
        <v/>
      </c>
      <c r="J78" s="5" t="n"/>
      <c r="K78" s="5" t="n"/>
    </row>
    <row r="79">
      <c r="A79" s="7" t="n"/>
      <c r="B79" s="5" t="n"/>
      <c r="C79" s="5" t="n"/>
      <c r="D79" s="5" t="n"/>
      <c r="E79" s="5" t="n"/>
      <c r="F79" s="20" t="n"/>
      <c r="G79" s="5" t="n"/>
      <c r="H79" s="21">
        <f>IF(B79="","",IFERROR(VLOOKUP(B79,'Rates &amp; lists'!$A$4:$B$40,2,FALSE),0))</f>
        <v/>
      </c>
      <c r="I79" s="21">
        <f>IF(AND(G79="Yes",N(F79)&gt;0),F79*N(H79),0)</f>
        <v/>
      </c>
      <c r="J79" s="5" t="n"/>
      <c r="K79" s="5" t="n"/>
    </row>
    <row r="80">
      <c r="A80" s="7" t="n"/>
      <c r="B80" s="5" t="n"/>
      <c r="C80" s="5" t="n"/>
      <c r="D80" s="5" t="n"/>
      <c r="E80" s="5" t="n"/>
      <c r="F80" s="20" t="n"/>
      <c r="G80" s="5" t="n"/>
      <c r="H80" s="21">
        <f>IF(B80="","",IFERROR(VLOOKUP(B80,'Rates &amp; lists'!$A$4:$B$40,2,FALSE),0))</f>
        <v/>
      </c>
      <c r="I80" s="21">
        <f>IF(AND(G80="Yes",N(F80)&gt;0),F80*N(H80),0)</f>
        <v/>
      </c>
      <c r="J80" s="5" t="n"/>
      <c r="K80" s="5" t="n"/>
    </row>
    <row r="81">
      <c r="A81" s="7" t="n"/>
      <c r="B81" s="5" t="n"/>
      <c r="C81" s="5" t="n"/>
      <c r="D81" s="5" t="n"/>
      <c r="E81" s="5" t="n"/>
      <c r="F81" s="20" t="n"/>
      <c r="G81" s="5" t="n"/>
      <c r="H81" s="21">
        <f>IF(B81="","",IFERROR(VLOOKUP(B81,'Rates &amp; lists'!$A$4:$B$40,2,FALSE),0))</f>
        <v/>
      </c>
      <c r="I81" s="21">
        <f>IF(AND(G81="Yes",N(F81)&gt;0),F81*N(H81),0)</f>
        <v/>
      </c>
      <c r="J81" s="5" t="n"/>
      <c r="K81" s="5" t="n"/>
    </row>
    <row r="82">
      <c r="A82" s="7" t="n"/>
      <c r="B82" s="5" t="n"/>
      <c r="C82" s="5" t="n"/>
      <c r="D82" s="5" t="n"/>
      <c r="E82" s="5" t="n"/>
      <c r="F82" s="20" t="n"/>
      <c r="G82" s="5" t="n"/>
      <c r="H82" s="21">
        <f>IF(B82="","",IFERROR(VLOOKUP(B82,'Rates &amp; lists'!$A$4:$B$40,2,FALSE),0))</f>
        <v/>
      </c>
      <c r="I82" s="21">
        <f>IF(AND(G82="Yes",N(F82)&gt;0),F82*N(H82),0)</f>
        <v/>
      </c>
      <c r="J82" s="5" t="n"/>
      <c r="K82" s="5" t="n"/>
    </row>
    <row r="83">
      <c r="A83" s="7" t="n"/>
      <c r="B83" s="5" t="n"/>
      <c r="C83" s="5" t="n"/>
      <c r="D83" s="5" t="n"/>
      <c r="E83" s="5" t="n"/>
      <c r="F83" s="20" t="n"/>
      <c r="G83" s="5" t="n"/>
      <c r="H83" s="21">
        <f>IF(B83="","",IFERROR(VLOOKUP(B83,'Rates &amp; lists'!$A$4:$B$40,2,FALSE),0))</f>
        <v/>
      </c>
      <c r="I83" s="21">
        <f>IF(AND(G83="Yes",N(F83)&gt;0),F83*N(H83),0)</f>
        <v/>
      </c>
      <c r="J83" s="5" t="n"/>
      <c r="K83" s="5" t="n"/>
    </row>
    <row r="84">
      <c r="A84" s="7" t="n"/>
      <c r="B84" s="5" t="n"/>
      <c r="C84" s="5" t="n"/>
      <c r="D84" s="5" t="n"/>
      <c r="E84" s="5" t="n"/>
      <c r="F84" s="20" t="n"/>
      <c r="G84" s="5" t="n"/>
      <c r="H84" s="21">
        <f>IF(B84="","",IFERROR(VLOOKUP(B84,'Rates &amp; lists'!$A$4:$B$40,2,FALSE),0))</f>
        <v/>
      </c>
      <c r="I84" s="21">
        <f>IF(AND(G84="Yes",N(F84)&gt;0),F84*N(H84),0)</f>
        <v/>
      </c>
      <c r="J84" s="5" t="n"/>
      <c r="K84" s="5" t="n"/>
    </row>
    <row r="85">
      <c r="A85" s="7" t="n"/>
      <c r="B85" s="5" t="n"/>
      <c r="C85" s="5" t="n"/>
      <c r="D85" s="5" t="n"/>
      <c r="E85" s="5" t="n"/>
      <c r="F85" s="20" t="n"/>
      <c r="G85" s="5" t="n"/>
      <c r="H85" s="21">
        <f>IF(B85="","",IFERROR(VLOOKUP(B85,'Rates &amp; lists'!$A$4:$B$40,2,FALSE),0))</f>
        <v/>
      </c>
      <c r="I85" s="21">
        <f>IF(AND(G85="Yes",N(F85)&gt;0),F85*N(H85),0)</f>
        <v/>
      </c>
      <c r="J85" s="5" t="n"/>
      <c r="K85" s="5" t="n"/>
    </row>
    <row r="86">
      <c r="A86" s="7" t="n"/>
      <c r="B86" s="5" t="n"/>
      <c r="C86" s="5" t="n"/>
      <c r="D86" s="5" t="n"/>
      <c r="E86" s="5" t="n"/>
      <c r="F86" s="20" t="n"/>
      <c r="G86" s="5" t="n"/>
      <c r="H86" s="21">
        <f>IF(B86="","",IFERROR(VLOOKUP(B86,'Rates &amp; lists'!$A$4:$B$40,2,FALSE),0))</f>
        <v/>
      </c>
      <c r="I86" s="21">
        <f>IF(AND(G86="Yes",N(F86)&gt;0),F86*N(H86),0)</f>
        <v/>
      </c>
      <c r="J86" s="5" t="n"/>
      <c r="K86" s="5" t="n"/>
    </row>
    <row r="87">
      <c r="A87" s="7" t="n"/>
      <c r="B87" s="5" t="n"/>
      <c r="C87" s="5" t="n"/>
      <c r="D87" s="5" t="n"/>
      <c r="E87" s="5" t="n"/>
      <c r="F87" s="20" t="n"/>
      <c r="G87" s="5" t="n"/>
      <c r="H87" s="21">
        <f>IF(B87="","",IFERROR(VLOOKUP(B87,'Rates &amp; lists'!$A$4:$B$40,2,FALSE),0))</f>
        <v/>
      </c>
      <c r="I87" s="21">
        <f>IF(AND(G87="Yes",N(F87)&gt;0),F87*N(H87),0)</f>
        <v/>
      </c>
      <c r="J87" s="5" t="n"/>
      <c r="K87" s="5" t="n"/>
    </row>
    <row r="88">
      <c r="A88" s="7" t="n"/>
      <c r="B88" s="5" t="n"/>
      <c r="C88" s="5" t="n"/>
      <c r="D88" s="5" t="n"/>
      <c r="E88" s="5" t="n"/>
      <c r="F88" s="20" t="n"/>
      <c r="G88" s="5" t="n"/>
      <c r="H88" s="21">
        <f>IF(B88="","",IFERROR(VLOOKUP(B88,'Rates &amp; lists'!$A$4:$B$40,2,FALSE),0))</f>
        <v/>
      </c>
      <c r="I88" s="21">
        <f>IF(AND(G88="Yes",N(F88)&gt;0),F88*N(H88),0)</f>
        <v/>
      </c>
      <c r="J88" s="5" t="n"/>
      <c r="K88" s="5" t="n"/>
    </row>
    <row r="89">
      <c r="A89" s="7" t="n"/>
      <c r="B89" s="5" t="n"/>
      <c r="C89" s="5" t="n"/>
      <c r="D89" s="5" t="n"/>
      <c r="E89" s="5" t="n"/>
      <c r="F89" s="20" t="n"/>
      <c r="G89" s="5" t="n"/>
      <c r="H89" s="21">
        <f>IF(B89="","",IFERROR(VLOOKUP(B89,'Rates &amp; lists'!$A$4:$B$40,2,FALSE),0))</f>
        <v/>
      </c>
      <c r="I89" s="21">
        <f>IF(AND(G89="Yes",N(F89)&gt;0),F89*N(H89),0)</f>
        <v/>
      </c>
      <c r="J89" s="5" t="n"/>
      <c r="K89" s="5" t="n"/>
    </row>
    <row r="90">
      <c r="A90" s="7" t="n"/>
      <c r="B90" s="5" t="n"/>
      <c r="C90" s="5" t="n"/>
      <c r="D90" s="5" t="n"/>
      <c r="E90" s="5" t="n"/>
      <c r="F90" s="20" t="n"/>
      <c r="G90" s="5" t="n"/>
      <c r="H90" s="21">
        <f>IF(B90="","",IFERROR(VLOOKUP(B90,'Rates &amp; lists'!$A$4:$B$40,2,FALSE),0))</f>
        <v/>
      </c>
      <c r="I90" s="21">
        <f>IF(AND(G90="Yes",N(F90)&gt;0),F90*N(H90),0)</f>
        <v/>
      </c>
      <c r="J90" s="5" t="n"/>
      <c r="K90" s="5" t="n"/>
    </row>
    <row r="91">
      <c r="A91" s="7" t="n"/>
      <c r="B91" s="5" t="n"/>
      <c r="C91" s="5" t="n"/>
      <c r="D91" s="5" t="n"/>
      <c r="E91" s="5" t="n"/>
      <c r="F91" s="20" t="n"/>
      <c r="G91" s="5" t="n"/>
      <c r="H91" s="21">
        <f>IF(B91="","",IFERROR(VLOOKUP(B91,'Rates &amp; lists'!$A$4:$B$40,2,FALSE),0))</f>
        <v/>
      </c>
      <c r="I91" s="21">
        <f>IF(AND(G91="Yes",N(F91)&gt;0),F91*N(H91),0)</f>
        <v/>
      </c>
      <c r="J91" s="5" t="n"/>
      <c r="K91" s="5" t="n"/>
    </row>
    <row r="92">
      <c r="A92" s="7" t="n"/>
      <c r="B92" s="5" t="n"/>
      <c r="C92" s="5" t="n"/>
      <c r="D92" s="5" t="n"/>
      <c r="E92" s="5" t="n"/>
      <c r="F92" s="20" t="n"/>
      <c r="G92" s="5" t="n"/>
      <c r="H92" s="21">
        <f>IF(B92="","",IFERROR(VLOOKUP(B92,'Rates &amp; lists'!$A$4:$B$40,2,FALSE),0))</f>
        <v/>
      </c>
      <c r="I92" s="21">
        <f>IF(AND(G92="Yes",N(F92)&gt;0),F92*N(H92),0)</f>
        <v/>
      </c>
      <c r="J92" s="5" t="n"/>
      <c r="K92" s="5" t="n"/>
    </row>
    <row r="93">
      <c r="A93" s="7" t="n"/>
      <c r="B93" s="5" t="n"/>
      <c r="C93" s="5" t="n"/>
      <c r="D93" s="5" t="n"/>
      <c r="E93" s="5" t="n"/>
      <c r="F93" s="20" t="n"/>
      <c r="G93" s="5" t="n"/>
      <c r="H93" s="21">
        <f>IF(B93="","",IFERROR(VLOOKUP(B93,'Rates &amp; lists'!$A$4:$B$40,2,FALSE),0))</f>
        <v/>
      </c>
      <c r="I93" s="21">
        <f>IF(AND(G93="Yes",N(F93)&gt;0),F93*N(H93),0)</f>
        <v/>
      </c>
      <c r="J93" s="5" t="n"/>
      <c r="K93" s="5" t="n"/>
    </row>
    <row r="94">
      <c r="A94" s="7" t="n"/>
      <c r="B94" s="5" t="n"/>
      <c r="C94" s="5" t="n"/>
      <c r="D94" s="5" t="n"/>
      <c r="E94" s="5" t="n"/>
      <c r="F94" s="20" t="n"/>
      <c r="G94" s="5" t="n"/>
      <c r="H94" s="21">
        <f>IF(B94="","",IFERROR(VLOOKUP(B94,'Rates &amp; lists'!$A$4:$B$40,2,FALSE),0))</f>
        <v/>
      </c>
      <c r="I94" s="21">
        <f>IF(AND(G94="Yes",N(F94)&gt;0),F94*N(H94),0)</f>
        <v/>
      </c>
      <c r="J94" s="5" t="n"/>
      <c r="K94" s="5" t="n"/>
    </row>
    <row r="95">
      <c r="A95" s="7" t="n"/>
      <c r="B95" s="5" t="n"/>
      <c r="C95" s="5" t="n"/>
      <c r="D95" s="5" t="n"/>
      <c r="E95" s="5" t="n"/>
      <c r="F95" s="20" t="n"/>
      <c r="G95" s="5" t="n"/>
      <c r="H95" s="21">
        <f>IF(B95="","",IFERROR(VLOOKUP(B95,'Rates &amp; lists'!$A$4:$B$40,2,FALSE),0))</f>
        <v/>
      </c>
      <c r="I95" s="21">
        <f>IF(AND(G95="Yes",N(F95)&gt;0),F95*N(H95),0)</f>
        <v/>
      </c>
      <c r="J95" s="5" t="n"/>
      <c r="K95" s="5" t="n"/>
    </row>
    <row r="96">
      <c r="A96" s="7" t="n"/>
      <c r="B96" s="5" t="n"/>
      <c r="C96" s="5" t="n"/>
      <c r="D96" s="5" t="n"/>
      <c r="E96" s="5" t="n"/>
      <c r="F96" s="20" t="n"/>
      <c r="G96" s="5" t="n"/>
      <c r="H96" s="21">
        <f>IF(B96="","",IFERROR(VLOOKUP(B96,'Rates &amp; lists'!$A$4:$B$40,2,FALSE),0))</f>
        <v/>
      </c>
      <c r="I96" s="21">
        <f>IF(AND(G96="Yes",N(F96)&gt;0),F96*N(H96),0)</f>
        <v/>
      </c>
      <c r="J96" s="5" t="n"/>
      <c r="K96" s="5" t="n"/>
    </row>
    <row r="97">
      <c r="A97" s="7" t="n"/>
      <c r="B97" s="5" t="n"/>
      <c r="C97" s="5" t="n"/>
      <c r="D97" s="5" t="n"/>
      <c r="E97" s="5" t="n"/>
      <c r="F97" s="20" t="n"/>
      <c r="G97" s="5" t="n"/>
      <c r="H97" s="21">
        <f>IF(B97="","",IFERROR(VLOOKUP(B97,'Rates &amp; lists'!$A$4:$B$40,2,FALSE),0))</f>
        <v/>
      </c>
      <c r="I97" s="21">
        <f>IF(AND(G97="Yes",N(F97)&gt;0),F97*N(H97),0)</f>
        <v/>
      </c>
      <c r="J97" s="5" t="n"/>
      <c r="K97" s="5" t="n"/>
    </row>
    <row r="98">
      <c r="A98" s="7" t="n"/>
      <c r="B98" s="5" t="n"/>
      <c r="C98" s="5" t="n"/>
      <c r="D98" s="5" t="n"/>
      <c r="E98" s="5" t="n"/>
      <c r="F98" s="20" t="n"/>
      <c r="G98" s="5" t="n"/>
      <c r="H98" s="21">
        <f>IF(B98="","",IFERROR(VLOOKUP(B98,'Rates &amp; lists'!$A$4:$B$40,2,FALSE),0))</f>
        <v/>
      </c>
      <c r="I98" s="21">
        <f>IF(AND(G98="Yes",N(F98)&gt;0),F98*N(H98),0)</f>
        <v/>
      </c>
      <c r="J98" s="5" t="n"/>
      <c r="K98" s="5" t="n"/>
    </row>
    <row r="99">
      <c r="A99" s="7" t="n"/>
      <c r="B99" s="5" t="n"/>
      <c r="C99" s="5" t="n"/>
      <c r="D99" s="5" t="n"/>
      <c r="E99" s="5" t="n"/>
      <c r="F99" s="20" t="n"/>
      <c r="G99" s="5" t="n"/>
      <c r="H99" s="21">
        <f>IF(B99="","",IFERROR(VLOOKUP(B99,'Rates &amp; lists'!$A$4:$B$40,2,FALSE),0))</f>
        <v/>
      </c>
      <c r="I99" s="21">
        <f>IF(AND(G99="Yes",N(F99)&gt;0),F99*N(H99),0)</f>
        <v/>
      </c>
      <c r="J99" s="5" t="n"/>
      <c r="K99" s="5" t="n"/>
    </row>
    <row r="100">
      <c r="A100" s="7" t="n"/>
      <c r="B100" s="5" t="n"/>
      <c r="C100" s="5" t="n"/>
      <c r="D100" s="5" t="n"/>
      <c r="E100" s="5" t="n"/>
      <c r="F100" s="20" t="n"/>
      <c r="G100" s="5" t="n"/>
      <c r="H100" s="21">
        <f>IF(B100="","",IFERROR(VLOOKUP(B100,'Rates &amp; lists'!$A$4:$B$40,2,FALSE),0))</f>
        <v/>
      </c>
      <c r="I100" s="21">
        <f>IF(AND(G100="Yes",N(F100)&gt;0),F100*N(H100),0)</f>
        <v/>
      </c>
      <c r="J100" s="5" t="n"/>
      <c r="K100" s="5" t="n"/>
    </row>
    <row r="101">
      <c r="A101" s="7" t="n"/>
      <c r="B101" s="5" t="n"/>
      <c r="C101" s="5" t="n"/>
      <c r="D101" s="5" t="n"/>
      <c r="E101" s="5" t="n"/>
      <c r="F101" s="20" t="n"/>
      <c r="G101" s="5" t="n"/>
      <c r="H101" s="21">
        <f>IF(B101="","",IFERROR(VLOOKUP(B101,'Rates &amp; lists'!$A$4:$B$40,2,FALSE),0))</f>
        <v/>
      </c>
      <c r="I101" s="21">
        <f>IF(AND(G101="Yes",N(F101)&gt;0),F101*N(H101),0)</f>
        <v/>
      </c>
      <c r="J101" s="5" t="n"/>
      <c r="K101" s="5" t="n"/>
    </row>
    <row r="102">
      <c r="A102" s="7" t="n"/>
      <c r="B102" s="5" t="n"/>
      <c r="C102" s="5" t="n"/>
      <c r="D102" s="5" t="n"/>
      <c r="E102" s="5" t="n"/>
      <c r="F102" s="20" t="n"/>
      <c r="G102" s="5" t="n"/>
      <c r="H102" s="21">
        <f>IF(B102="","",IFERROR(VLOOKUP(B102,'Rates &amp; lists'!$A$4:$B$40,2,FALSE),0))</f>
        <v/>
      </c>
      <c r="I102" s="21">
        <f>IF(AND(G102="Yes",N(F102)&gt;0),F102*N(H102),0)</f>
        <v/>
      </c>
      <c r="J102" s="5" t="n"/>
      <c r="K102" s="5" t="n"/>
    </row>
    <row r="103">
      <c r="A103" s="7" t="n"/>
      <c r="B103" s="5" t="n"/>
      <c r="C103" s="5" t="n"/>
      <c r="D103" s="5" t="n"/>
      <c r="E103" s="5" t="n"/>
      <c r="F103" s="20" t="n"/>
      <c r="G103" s="5" t="n"/>
      <c r="H103" s="21">
        <f>IF(B103="","",IFERROR(VLOOKUP(B103,'Rates &amp; lists'!$A$4:$B$40,2,FALSE),0))</f>
        <v/>
      </c>
      <c r="I103" s="21">
        <f>IF(AND(G103="Yes",N(F103)&gt;0),F103*N(H103),0)</f>
        <v/>
      </c>
      <c r="J103" s="5" t="n"/>
      <c r="K103" s="5" t="n"/>
    </row>
    <row r="104">
      <c r="A104" s="7" t="n"/>
      <c r="B104" s="5" t="n"/>
      <c r="C104" s="5" t="n"/>
      <c r="D104" s="5" t="n"/>
      <c r="E104" s="5" t="n"/>
      <c r="F104" s="20" t="n"/>
      <c r="G104" s="5" t="n"/>
      <c r="H104" s="21">
        <f>IF(B104="","",IFERROR(VLOOKUP(B104,'Rates &amp; lists'!$A$4:$B$40,2,FALSE),0))</f>
        <v/>
      </c>
      <c r="I104" s="21">
        <f>IF(AND(G104="Yes",N(F104)&gt;0),F104*N(H104),0)</f>
        <v/>
      </c>
      <c r="J104" s="5" t="n"/>
      <c r="K104" s="5" t="n"/>
    </row>
    <row r="105">
      <c r="A105" s="7" t="n"/>
      <c r="B105" s="5" t="n"/>
      <c r="C105" s="5" t="n"/>
      <c r="D105" s="5" t="n"/>
      <c r="E105" s="5" t="n"/>
      <c r="F105" s="20" t="n"/>
      <c r="G105" s="5" t="n"/>
      <c r="H105" s="21">
        <f>IF(B105="","",IFERROR(VLOOKUP(B105,'Rates &amp; lists'!$A$4:$B$40,2,FALSE),0))</f>
        <v/>
      </c>
      <c r="I105" s="21">
        <f>IF(AND(G105="Yes",N(F105)&gt;0),F105*N(H105),0)</f>
        <v/>
      </c>
      <c r="J105" s="5" t="n"/>
      <c r="K105" s="5" t="n"/>
    </row>
    <row r="106">
      <c r="A106" s="7" t="n"/>
      <c r="B106" s="5" t="n"/>
      <c r="C106" s="5" t="n"/>
      <c r="D106" s="5" t="n"/>
      <c r="E106" s="5" t="n"/>
      <c r="F106" s="20" t="n"/>
      <c r="G106" s="5" t="n"/>
      <c r="H106" s="21">
        <f>IF(B106="","",IFERROR(VLOOKUP(B106,'Rates &amp; lists'!$A$4:$B$40,2,FALSE),0))</f>
        <v/>
      </c>
      <c r="I106" s="21">
        <f>IF(AND(G106="Yes",N(F106)&gt;0),F106*N(H106),0)</f>
        <v/>
      </c>
      <c r="J106" s="5" t="n"/>
      <c r="K106" s="5" t="n"/>
    </row>
    <row r="107">
      <c r="A107" s="7" t="n"/>
      <c r="B107" s="5" t="n"/>
      <c r="C107" s="5" t="n"/>
      <c r="D107" s="5" t="n"/>
      <c r="E107" s="5" t="n"/>
      <c r="F107" s="20" t="n"/>
      <c r="G107" s="5" t="n"/>
      <c r="H107" s="21">
        <f>IF(B107="","",IFERROR(VLOOKUP(B107,'Rates &amp; lists'!$A$4:$B$40,2,FALSE),0))</f>
        <v/>
      </c>
      <c r="I107" s="21">
        <f>IF(AND(G107="Yes",N(F107)&gt;0),F107*N(H107),0)</f>
        <v/>
      </c>
      <c r="J107" s="5" t="n"/>
      <c r="K107" s="5" t="n"/>
    </row>
    <row r="108">
      <c r="A108" s="7" t="n"/>
      <c r="B108" s="5" t="n"/>
      <c r="C108" s="5" t="n"/>
      <c r="D108" s="5" t="n"/>
      <c r="E108" s="5" t="n"/>
      <c r="F108" s="20" t="n"/>
      <c r="G108" s="5" t="n"/>
      <c r="H108" s="21">
        <f>IF(B108="","",IFERROR(VLOOKUP(B108,'Rates &amp; lists'!$A$4:$B$40,2,FALSE),0))</f>
        <v/>
      </c>
      <c r="I108" s="21">
        <f>IF(AND(G108="Yes",N(F108)&gt;0),F108*N(H108),0)</f>
        <v/>
      </c>
      <c r="J108" s="5" t="n"/>
      <c r="K108" s="5" t="n"/>
    </row>
    <row r="109">
      <c r="A109" s="7" t="n"/>
      <c r="B109" s="5" t="n"/>
      <c r="C109" s="5" t="n"/>
      <c r="D109" s="5" t="n"/>
      <c r="E109" s="5" t="n"/>
      <c r="F109" s="20" t="n"/>
      <c r="G109" s="5" t="n"/>
      <c r="H109" s="21">
        <f>IF(B109="","",IFERROR(VLOOKUP(B109,'Rates &amp; lists'!$A$4:$B$40,2,FALSE),0))</f>
        <v/>
      </c>
      <c r="I109" s="21">
        <f>IF(AND(G109="Yes",N(F109)&gt;0),F109*N(H109),0)</f>
        <v/>
      </c>
      <c r="J109" s="5" t="n"/>
      <c r="K109" s="5" t="n"/>
    </row>
    <row r="110">
      <c r="A110" s="7" t="n"/>
      <c r="B110" s="5" t="n"/>
      <c r="C110" s="5" t="n"/>
      <c r="D110" s="5" t="n"/>
      <c r="E110" s="5" t="n"/>
      <c r="F110" s="20" t="n"/>
      <c r="G110" s="5" t="n"/>
      <c r="H110" s="21">
        <f>IF(B110="","",IFERROR(VLOOKUP(B110,'Rates &amp; lists'!$A$4:$B$40,2,FALSE),0))</f>
        <v/>
      </c>
      <c r="I110" s="21">
        <f>IF(AND(G110="Yes",N(F110)&gt;0),F110*N(H110),0)</f>
        <v/>
      </c>
      <c r="J110" s="5" t="n"/>
      <c r="K110" s="5" t="n"/>
    </row>
    <row r="111">
      <c r="A111" s="7" t="n"/>
      <c r="B111" s="5" t="n"/>
      <c r="C111" s="5" t="n"/>
      <c r="D111" s="5" t="n"/>
      <c r="E111" s="5" t="n"/>
      <c r="F111" s="20" t="n"/>
      <c r="G111" s="5" t="n"/>
      <c r="H111" s="21">
        <f>IF(B111="","",IFERROR(VLOOKUP(B111,'Rates &amp; lists'!$A$4:$B$40,2,FALSE),0))</f>
        <v/>
      </c>
      <c r="I111" s="21">
        <f>IF(AND(G111="Yes",N(F111)&gt;0),F111*N(H111),0)</f>
        <v/>
      </c>
      <c r="J111" s="5" t="n"/>
      <c r="K111" s="5" t="n"/>
    </row>
    <row r="112">
      <c r="A112" s="7" t="n"/>
      <c r="B112" s="5" t="n"/>
      <c r="C112" s="5" t="n"/>
      <c r="D112" s="5" t="n"/>
      <c r="E112" s="5" t="n"/>
      <c r="F112" s="20" t="n"/>
      <c r="G112" s="5" t="n"/>
      <c r="H112" s="21">
        <f>IF(B112="","",IFERROR(VLOOKUP(B112,'Rates &amp; lists'!$A$4:$B$40,2,FALSE),0))</f>
        <v/>
      </c>
      <c r="I112" s="21">
        <f>IF(AND(G112="Yes",N(F112)&gt;0),F112*N(H112),0)</f>
        <v/>
      </c>
      <c r="J112" s="5" t="n"/>
      <c r="K112" s="5" t="n"/>
    </row>
    <row r="113">
      <c r="A113" s="7" t="n"/>
      <c r="B113" s="5" t="n"/>
      <c r="C113" s="5" t="n"/>
      <c r="D113" s="5" t="n"/>
      <c r="E113" s="5" t="n"/>
      <c r="F113" s="20" t="n"/>
      <c r="G113" s="5" t="n"/>
      <c r="H113" s="21">
        <f>IF(B113="","",IFERROR(VLOOKUP(B113,'Rates &amp; lists'!$A$4:$B$40,2,FALSE),0))</f>
        <v/>
      </c>
      <c r="I113" s="21">
        <f>IF(AND(G113="Yes",N(F113)&gt;0),F113*N(H113),0)</f>
        <v/>
      </c>
      <c r="J113" s="5" t="n"/>
      <c r="K113" s="5" t="n"/>
    </row>
    <row r="114">
      <c r="A114" s="7" t="n"/>
      <c r="B114" s="5" t="n"/>
      <c r="C114" s="5" t="n"/>
      <c r="D114" s="5" t="n"/>
      <c r="E114" s="5" t="n"/>
      <c r="F114" s="20" t="n"/>
      <c r="G114" s="5" t="n"/>
      <c r="H114" s="21">
        <f>IF(B114="","",IFERROR(VLOOKUP(B114,'Rates &amp; lists'!$A$4:$B$40,2,FALSE),0))</f>
        <v/>
      </c>
      <c r="I114" s="21">
        <f>IF(AND(G114="Yes",N(F114)&gt;0),F114*N(H114),0)</f>
        <v/>
      </c>
      <c r="J114" s="5" t="n"/>
      <c r="K114" s="5" t="n"/>
    </row>
    <row r="115">
      <c r="A115" s="7" t="n"/>
      <c r="B115" s="5" t="n"/>
      <c r="C115" s="5" t="n"/>
      <c r="D115" s="5" t="n"/>
      <c r="E115" s="5" t="n"/>
      <c r="F115" s="20" t="n"/>
      <c r="G115" s="5" t="n"/>
      <c r="H115" s="21">
        <f>IF(B115="","",IFERROR(VLOOKUP(B115,'Rates &amp; lists'!$A$4:$B$40,2,FALSE),0))</f>
        <v/>
      </c>
      <c r="I115" s="21">
        <f>IF(AND(G115="Yes",N(F115)&gt;0),F115*N(H115),0)</f>
        <v/>
      </c>
      <c r="J115" s="5" t="n"/>
      <c r="K115" s="5" t="n"/>
    </row>
    <row r="116">
      <c r="A116" s="7" t="n"/>
      <c r="B116" s="5" t="n"/>
      <c r="C116" s="5" t="n"/>
      <c r="D116" s="5" t="n"/>
      <c r="E116" s="5" t="n"/>
      <c r="F116" s="20" t="n"/>
      <c r="G116" s="5" t="n"/>
      <c r="H116" s="21">
        <f>IF(B116="","",IFERROR(VLOOKUP(B116,'Rates &amp; lists'!$A$4:$B$40,2,FALSE),0))</f>
        <v/>
      </c>
      <c r="I116" s="21">
        <f>IF(AND(G116="Yes",N(F116)&gt;0),F116*N(H116),0)</f>
        <v/>
      </c>
      <c r="J116" s="5" t="n"/>
      <c r="K116" s="5" t="n"/>
    </row>
    <row r="117">
      <c r="A117" s="7" t="n"/>
      <c r="B117" s="5" t="n"/>
      <c r="C117" s="5" t="n"/>
      <c r="D117" s="5" t="n"/>
      <c r="E117" s="5" t="n"/>
      <c r="F117" s="20" t="n"/>
      <c r="G117" s="5" t="n"/>
      <c r="H117" s="21">
        <f>IF(B117="","",IFERROR(VLOOKUP(B117,'Rates &amp; lists'!$A$4:$B$40,2,FALSE),0))</f>
        <v/>
      </c>
      <c r="I117" s="21">
        <f>IF(AND(G117="Yes",N(F117)&gt;0),F117*N(H117),0)</f>
        <v/>
      </c>
      <c r="J117" s="5" t="n"/>
      <c r="K117" s="5" t="n"/>
    </row>
    <row r="118">
      <c r="A118" s="7" t="n"/>
      <c r="B118" s="5" t="n"/>
      <c r="C118" s="5" t="n"/>
      <c r="D118" s="5" t="n"/>
      <c r="E118" s="5" t="n"/>
      <c r="F118" s="20" t="n"/>
      <c r="G118" s="5" t="n"/>
      <c r="H118" s="21">
        <f>IF(B118="","",IFERROR(VLOOKUP(B118,'Rates &amp; lists'!$A$4:$B$40,2,FALSE),0))</f>
        <v/>
      </c>
      <c r="I118" s="21">
        <f>IF(AND(G118="Yes",N(F118)&gt;0),F118*N(H118),0)</f>
        <v/>
      </c>
      <c r="J118" s="5" t="n"/>
      <c r="K118" s="5" t="n"/>
    </row>
    <row r="119">
      <c r="A119" s="7" t="n"/>
      <c r="B119" s="5" t="n"/>
      <c r="C119" s="5" t="n"/>
      <c r="D119" s="5" t="n"/>
      <c r="E119" s="5" t="n"/>
      <c r="F119" s="20" t="n"/>
      <c r="G119" s="5" t="n"/>
      <c r="H119" s="21">
        <f>IF(B119="","",IFERROR(VLOOKUP(B119,'Rates &amp; lists'!$A$4:$B$40,2,FALSE),0))</f>
        <v/>
      </c>
      <c r="I119" s="21">
        <f>IF(AND(G119="Yes",N(F119)&gt;0),F119*N(H119),0)</f>
        <v/>
      </c>
      <c r="J119" s="5" t="n"/>
      <c r="K119" s="5" t="n"/>
    </row>
    <row r="120">
      <c r="A120" s="7" t="n"/>
      <c r="B120" s="5" t="n"/>
      <c r="C120" s="5" t="n"/>
      <c r="D120" s="5" t="n"/>
      <c r="E120" s="5" t="n"/>
      <c r="F120" s="20" t="n"/>
      <c r="G120" s="5" t="n"/>
      <c r="H120" s="21">
        <f>IF(B120="","",IFERROR(VLOOKUP(B120,'Rates &amp; lists'!$A$4:$B$40,2,FALSE),0))</f>
        <v/>
      </c>
      <c r="I120" s="21">
        <f>IF(AND(G120="Yes",N(F120)&gt;0),F120*N(H120),0)</f>
        <v/>
      </c>
      <c r="J120" s="5" t="n"/>
      <c r="K120" s="5" t="n"/>
    </row>
    <row r="121">
      <c r="A121" s="7" t="n"/>
      <c r="B121" s="5" t="n"/>
      <c r="C121" s="5" t="n"/>
      <c r="D121" s="5" t="n"/>
      <c r="E121" s="5" t="n"/>
      <c r="F121" s="20" t="n"/>
      <c r="G121" s="5" t="n"/>
      <c r="H121" s="21">
        <f>IF(B121="","",IFERROR(VLOOKUP(B121,'Rates &amp; lists'!$A$4:$B$40,2,FALSE),0))</f>
        <v/>
      </c>
      <c r="I121" s="21">
        <f>IF(AND(G121="Yes",N(F121)&gt;0),F121*N(H121),0)</f>
        <v/>
      </c>
      <c r="J121" s="5" t="n"/>
      <c r="K121" s="5" t="n"/>
    </row>
    <row r="122">
      <c r="A122" s="7" t="n"/>
      <c r="B122" s="5" t="n"/>
      <c r="C122" s="5" t="n"/>
      <c r="D122" s="5" t="n"/>
      <c r="E122" s="5" t="n"/>
      <c r="F122" s="20" t="n"/>
      <c r="G122" s="5" t="n"/>
      <c r="H122" s="21">
        <f>IF(B122="","",IFERROR(VLOOKUP(B122,'Rates &amp; lists'!$A$4:$B$40,2,FALSE),0))</f>
        <v/>
      </c>
      <c r="I122" s="21">
        <f>IF(AND(G122="Yes",N(F122)&gt;0),F122*N(H122),0)</f>
        <v/>
      </c>
      <c r="J122" s="5" t="n"/>
      <c r="K122" s="5" t="n"/>
    </row>
    <row r="123">
      <c r="A123" s="7" t="n"/>
      <c r="B123" s="5" t="n"/>
      <c r="C123" s="5" t="n"/>
      <c r="D123" s="5" t="n"/>
      <c r="E123" s="5" t="n"/>
      <c r="F123" s="20" t="n"/>
      <c r="G123" s="5" t="n"/>
      <c r="H123" s="21">
        <f>IF(B123="","",IFERROR(VLOOKUP(B123,'Rates &amp; lists'!$A$4:$B$40,2,FALSE),0))</f>
        <v/>
      </c>
      <c r="I123" s="21">
        <f>IF(AND(G123="Yes",N(F123)&gt;0),F123*N(H123),0)</f>
        <v/>
      </c>
      <c r="J123" s="5" t="n"/>
      <c r="K123" s="5" t="n"/>
    </row>
    <row r="124">
      <c r="A124" s="7" t="n"/>
      <c r="B124" s="5" t="n"/>
      <c r="C124" s="5" t="n"/>
      <c r="D124" s="5" t="n"/>
      <c r="E124" s="5" t="n"/>
      <c r="F124" s="20" t="n"/>
      <c r="G124" s="5" t="n"/>
      <c r="H124" s="21">
        <f>IF(B124="","",IFERROR(VLOOKUP(B124,'Rates &amp; lists'!$A$4:$B$40,2,FALSE),0))</f>
        <v/>
      </c>
      <c r="I124" s="21">
        <f>IF(AND(G124="Yes",N(F124)&gt;0),F124*N(H124),0)</f>
        <v/>
      </c>
      <c r="J124" s="5" t="n"/>
      <c r="K124" s="5" t="n"/>
    </row>
    <row r="125">
      <c r="A125" s="7" t="n"/>
      <c r="B125" s="5" t="n"/>
      <c r="C125" s="5" t="n"/>
      <c r="D125" s="5" t="n"/>
      <c r="E125" s="5" t="n"/>
      <c r="F125" s="20" t="n"/>
      <c r="G125" s="5" t="n"/>
      <c r="H125" s="21">
        <f>IF(B125="","",IFERROR(VLOOKUP(B125,'Rates &amp; lists'!$A$4:$B$40,2,FALSE),0))</f>
        <v/>
      </c>
      <c r="I125" s="21">
        <f>IF(AND(G125="Yes",N(F125)&gt;0),F125*N(H125),0)</f>
        <v/>
      </c>
      <c r="J125" s="5" t="n"/>
      <c r="K125" s="5" t="n"/>
    </row>
    <row r="126">
      <c r="A126" s="7" t="n"/>
      <c r="B126" s="5" t="n"/>
      <c r="C126" s="5" t="n"/>
      <c r="D126" s="5" t="n"/>
      <c r="E126" s="5" t="n"/>
      <c r="F126" s="20" t="n"/>
      <c r="G126" s="5" t="n"/>
      <c r="H126" s="21">
        <f>IF(B126="","",IFERROR(VLOOKUP(B126,'Rates &amp; lists'!$A$4:$B$40,2,FALSE),0))</f>
        <v/>
      </c>
      <c r="I126" s="21">
        <f>IF(AND(G126="Yes",N(F126)&gt;0),F126*N(H126),0)</f>
        <v/>
      </c>
      <c r="J126" s="5" t="n"/>
      <c r="K126" s="5" t="n"/>
    </row>
    <row r="127">
      <c r="A127" s="7" t="n"/>
      <c r="B127" s="5" t="n"/>
      <c r="C127" s="5" t="n"/>
      <c r="D127" s="5" t="n"/>
      <c r="E127" s="5" t="n"/>
      <c r="F127" s="20" t="n"/>
      <c r="G127" s="5" t="n"/>
      <c r="H127" s="21">
        <f>IF(B127="","",IFERROR(VLOOKUP(B127,'Rates &amp; lists'!$A$4:$B$40,2,FALSE),0))</f>
        <v/>
      </c>
      <c r="I127" s="21">
        <f>IF(AND(G127="Yes",N(F127)&gt;0),F127*N(H127),0)</f>
        <v/>
      </c>
      <c r="J127" s="5" t="n"/>
      <c r="K127" s="5" t="n"/>
    </row>
    <row r="128">
      <c r="A128" s="7" t="n"/>
      <c r="B128" s="5" t="n"/>
      <c r="C128" s="5" t="n"/>
      <c r="D128" s="5" t="n"/>
      <c r="E128" s="5" t="n"/>
      <c r="F128" s="20" t="n"/>
      <c r="G128" s="5" t="n"/>
      <c r="H128" s="21">
        <f>IF(B128="","",IFERROR(VLOOKUP(B128,'Rates &amp; lists'!$A$4:$B$40,2,FALSE),0))</f>
        <v/>
      </c>
      <c r="I128" s="21">
        <f>IF(AND(G128="Yes",N(F128)&gt;0),F128*N(H128),0)</f>
        <v/>
      </c>
      <c r="J128" s="5" t="n"/>
      <c r="K128" s="5" t="n"/>
    </row>
    <row r="129">
      <c r="A129" s="7" t="n"/>
      <c r="B129" s="5" t="n"/>
      <c r="C129" s="5" t="n"/>
      <c r="D129" s="5" t="n"/>
      <c r="E129" s="5" t="n"/>
      <c r="F129" s="20" t="n"/>
      <c r="G129" s="5" t="n"/>
      <c r="H129" s="21">
        <f>IF(B129="","",IFERROR(VLOOKUP(B129,'Rates &amp; lists'!$A$4:$B$40,2,FALSE),0))</f>
        <v/>
      </c>
      <c r="I129" s="21">
        <f>IF(AND(G129="Yes",N(F129)&gt;0),F129*N(H129),0)</f>
        <v/>
      </c>
      <c r="J129" s="5" t="n"/>
      <c r="K129" s="5" t="n"/>
    </row>
    <row r="130">
      <c r="A130" s="7" t="n"/>
      <c r="B130" s="5" t="n"/>
      <c r="C130" s="5" t="n"/>
      <c r="D130" s="5" t="n"/>
      <c r="E130" s="5" t="n"/>
      <c r="F130" s="20" t="n"/>
      <c r="G130" s="5" t="n"/>
      <c r="H130" s="21">
        <f>IF(B130="","",IFERROR(VLOOKUP(B130,'Rates &amp; lists'!$A$4:$B$40,2,FALSE),0))</f>
        <v/>
      </c>
      <c r="I130" s="21">
        <f>IF(AND(G130="Yes",N(F130)&gt;0),F130*N(H130),0)</f>
        <v/>
      </c>
      <c r="J130" s="5" t="n"/>
      <c r="K130" s="5" t="n"/>
    </row>
    <row r="131">
      <c r="A131" s="7" t="n"/>
      <c r="B131" s="5" t="n"/>
      <c r="C131" s="5" t="n"/>
      <c r="D131" s="5" t="n"/>
      <c r="E131" s="5" t="n"/>
      <c r="F131" s="20" t="n"/>
      <c r="G131" s="5" t="n"/>
      <c r="H131" s="21">
        <f>IF(B131="","",IFERROR(VLOOKUP(B131,'Rates &amp; lists'!$A$4:$B$40,2,FALSE),0))</f>
        <v/>
      </c>
      <c r="I131" s="21">
        <f>IF(AND(G131="Yes",N(F131)&gt;0),F131*N(H131),0)</f>
        <v/>
      </c>
      <c r="J131" s="5" t="n"/>
      <c r="K131" s="5" t="n"/>
    </row>
    <row r="132">
      <c r="A132" s="7" t="n"/>
      <c r="B132" s="5" t="n"/>
      <c r="C132" s="5" t="n"/>
      <c r="D132" s="5" t="n"/>
      <c r="E132" s="5" t="n"/>
      <c r="F132" s="20" t="n"/>
      <c r="G132" s="5" t="n"/>
      <c r="H132" s="21">
        <f>IF(B132="","",IFERROR(VLOOKUP(B132,'Rates &amp; lists'!$A$4:$B$40,2,FALSE),0))</f>
        <v/>
      </c>
      <c r="I132" s="21">
        <f>IF(AND(G132="Yes",N(F132)&gt;0),F132*N(H132),0)</f>
        <v/>
      </c>
      <c r="J132" s="5" t="n"/>
      <c r="K132" s="5" t="n"/>
    </row>
    <row r="133">
      <c r="A133" s="7" t="n"/>
      <c r="B133" s="5" t="n"/>
      <c r="C133" s="5" t="n"/>
      <c r="D133" s="5" t="n"/>
      <c r="E133" s="5" t="n"/>
      <c r="F133" s="20" t="n"/>
      <c r="G133" s="5" t="n"/>
      <c r="H133" s="21">
        <f>IF(B133="","",IFERROR(VLOOKUP(B133,'Rates &amp; lists'!$A$4:$B$40,2,FALSE),0))</f>
        <v/>
      </c>
      <c r="I133" s="21">
        <f>IF(AND(G133="Yes",N(F133)&gt;0),F133*N(H133),0)</f>
        <v/>
      </c>
      <c r="J133" s="5" t="n"/>
      <c r="K133" s="5" t="n"/>
    </row>
    <row r="134">
      <c r="A134" s="7" t="n"/>
      <c r="B134" s="5" t="n"/>
      <c r="C134" s="5" t="n"/>
      <c r="D134" s="5" t="n"/>
      <c r="E134" s="5" t="n"/>
      <c r="F134" s="20" t="n"/>
      <c r="G134" s="5" t="n"/>
      <c r="H134" s="21">
        <f>IF(B134="","",IFERROR(VLOOKUP(B134,'Rates &amp; lists'!$A$4:$B$40,2,FALSE),0))</f>
        <v/>
      </c>
      <c r="I134" s="21">
        <f>IF(AND(G134="Yes",N(F134)&gt;0),F134*N(H134),0)</f>
        <v/>
      </c>
      <c r="J134" s="5" t="n"/>
      <c r="K134" s="5" t="n"/>
    </row>
    <row r="135">
      <c r="A135" s="7" t="n"/>
      <c r="B135" s="5" t="n"/>
      <c r="C135" s="5" t="n"/>
      <c r="D135" s="5" t="n"/>
      <c r="E135" s="5" t="n"/>
      <c r="F135" s="20" t="n"/>
      <c r="G135" s="5" t="n"/>
      <c r="H135" s="21">
        <f>IF(B135="","",IFERROR(VLOOKUP(B135,'Rates &amp; lists'!$A$4:$B$40,2,FALSE),0))</f>
        <v/>
      </c>
      <c r="I135" s="21">
        <f>IF(AND(G135="Yes",N(F135)&gt;0),F135*N(H135),0)</f>
        <v/>
      </c>
      <c r="J135" s="5" t="n"/>
      <c r="K135" s="5" t="n"/>
    </row>
    <row r="136">
      <c r="A136" s="7" t="n"/>
      <c r="B136" s="5" t="n"/>
      <c r="C136" s="5" t="n"/>
      <c r="D136" s="5" t="n"/>
      <c r="E136" s="5" t="n"/>
      <c r="F136" s="20" t="n"/>
      <c r="G136" s="5" t="n"/>
      <c r="H136" s="21">
        <f>IF(B136="","",IFERROR(VLOOKUP(B136,'Rates &amp; lists'!$A$4:$B$40,2,FALSE),0))</f>
        <v/>
      </c>
      <c r="I136" s="21">
        <f>IF(AND(G136="Yes",N(F136)&gt;0),F136*N(H136),0)</f>
        <v/>
      </c>
      <c r="J136" s="5" t="n"/>
      <c r="K136" s="5" t="n"/>
    </row>
    <row r="137">
      <c r="A137" s="7" t="n"/>
      <c r="B137" s="5" t="n"/>
      <c r="C137" s="5" t="n"/>
      <c r="D137" s="5" t="n"/>
      <c r="E137" s="5" t="n"/>
      <c r="F137" s="20" t="n"/>
      <c r="G137" s="5" t="n"/>
      <c r="H137" s="21">
        <f>IF(B137="","",IFERROR(VLOOKUP(B137,'Rates &amp; lists'!$A$4:$B$40,2,FALSE),0))</f>
        <v/>
      </c>
      <c r="I137" s="21">
        <f>IF(AND(G137="Yes",N(F137)&gt;0),F137*N(H137),0)</f>
        <v/>
      </c>
      <c r="J137" s="5" t="n"/>
      <c r="K137" s="5" t="n"/>
    </row>
    <row r="138">
      <c r="A138" s="7" t="n"/>
      <c r="B138" s="5" t="n"/>
      <c r="C138" s="5" t="n"/>
      <c r="D138" s="5" t="n"/>
      <c r="E138" s="5" t="n"/>
      <c r="F138" s="20" t="n"/>
      <c r="G138" s="5" t="n"/>
      <c r="H138" s="21">
        <f>IF(B138="","",IFERROR(VLOOKUP(B138,'Rates &amp; lists'!$A$4:$B$40,2,FALSE),0))</f>
        <v/>
      </c>
      <c r="I138" s="21">
        <f>IF(AND(G138="Yes",N(F138)&gt;0),F138*N(H138),0)</f>
        <v/>
      </c>
      <c r="J138" s="5" t="n"/>
      <c r="K138" s="5" t="n"/>
    </row>
    <row r="139">
      <c r="A139" s="7" t="n"/>
      <c r="B139" s="5" t="n"/>
      <c r="C139" s="5" t="n"/>
      <c r="D139" s="5" t="n"/>
      <c r="E139" s="5" t="n"/>
      <c r="F139" s="20" t="n"/>
      <c r="G139" s="5" t="n"/>
      <c r="H139" s="21">
        <f>IF(B139="","",IFERROR(VLOOKUP(B139,'Rates &amp; lists'!$A$4:$B$40,2,FALSE),0))</f>
        <v/>
      </c>
      <c r="I139" s="21">
        <f>IF(AND(G139="Yes",N(F139)&gt;0),F139*N(H139),0)</f>
        <v/>
      </c>
      <c r="J139" s="5" t="n"/>
      <c r="K139" s="5" t="n"/>
    </row>
    <row r="140">
      <c r="A140" s="7" t="n"/>
      <c r="B140" s="5" t="n"/>
      <c r="C140" s="5" t="n"/>
      <c r="D140" s="5" t="n"/>
      <c r="E140" s="5" t="n"/>
      <c r="F140" s="20" t="n"/>
      <c r="G140" s="5" t="n"/>
      <c r="H140" s="21">
        <f>IF(B140="","",IFERROR(VLOOKUP(B140,'Rates &amp; lists'!$A$4:$B$40,2,FALSE),0))</f>
        <v/>
      </c>
      <c r="I140" s="21">
        <f>IF(AND(G140="Yes",N(F140)&gt;0),F140*N(H140),0)</f>
        <v/>
      </c>
      <c r="J140" s="5" t="n"/>
      <c r="K140" s="5" t="n"/>
    </row>
    <row r="141">
      <c r="A141" s="7" t="n"/>
      <c r="B141" s="5" t="n"/>
      <c r="C141" s="5" t="n"/>
      <c r="D141" s="5" t="n"/>
      <c r="E141" s="5" t="n"/>
      <c r="F141" s="20" t="n"/>
      <c r="G141" s="5" t="n"/>
      <c r="H141" s="21">
        <f>IF(B141="","",IFERROR(VLOOKUP(B141,'Rates &amp; lists'!$A$4:$B$40,2,FALSE),0))</f>
        <v/>
      </c>
      <c r="I141" s="21">
        <f>IF(AND(G141="Yes",N(F141)&gt;0),F141*N(H141),0)</f>
        <v/>
      </c>
      <c r="J141" s="5" t="n"/>
      <c r="K141" s="5" t="n"/>
    </row>
    <row r="142">
      <c r="A142" s="7" t="n"/>
      <c r="B142" s="5" t="n"/>
      <c r="C142" s="5" t="n"/>
      <c r="D142" s="5" t="n"/>
      <c r="E142" s="5" t="n"/>
      <c r="F142" s="20" t="n"/>
      <c r="G142" s="5" t="n"/>
      <c r="H142" s="21">
        <f>IF(B142="","",IFERROR(VLOOKUP(B142,'Rates &amp; lists'!$A$4:$B$40,2,FALSE),0))</f>
        <v/>
      </c>
      <c r="I142" s="21">
        <f>IF(AND(G142="Yes",N(F142)&gt;0),F142*N(H142),0)</f>
        <v/>
      </c>
      <c r="J142" s="5" t="n"/>
      <c r="K142" s="5" t="n"/>
    </row>
    <row r="143">
      <c r="A143" s="7" t="n"/>
      <c r="B143" s="5" t="n"/>
      <c r="C143" s="5" t="n"/>
      <c r="D143" s="5" t="n"/>
      <c r="E143" s="5" t="n"/>
      <c r="F143" s="20" t="n"/>
      <c r="G143" s="5" t="n"/>
      <c r="H143" s="21">
        <f>IF(B143="","",IFERROR(VLOOKUP(B143,'Rates &amp; lists'!$A$4:$B$40,2,FALSE),0))</f>
        <v/>
      </c>
      <c r="I143" s="21">
        <f>IF(AND(G143="Yes",N(F143)&gt;0),F143*N(H143),0)</f>
        <v/>
      </c>
      <c r="J143" s="5" t="n"/>
      <c r="K143" s="5" t="n"/>
    </row>
    <row r="144">
      <c r="A144" s="7" t="n"/>
      <c r="B144" s="5" t="n"/>
      <c r="C144" s="5" t="n"/>
      <c r="D144" s="5" t="n"/>
      <c r="E144" s="5" t="n"/>
      <c r="F144" s="20" t="n"/>
      <c r="G144" s="5" t="n"/>
      <c r="H144" s="21">
        <f>IF(B144="","",IFERROR(VLOOKUP(B144,'Rates &amp; lists'!$A$4:$B$40,2,FALSE),0))</f>
        <v/>
      </c>
      <c r="I144" s="21">
        <f>IF(AND(G144="Yes",N(F144)&gt;0),F144*N(H144),0)</f>
        <v/>
      </c>
      <c r="J144" s="5" t="n"/>
      <c r="K144" s="5" t="n"/>
    </row>
    <row r="145">
      <c r="A145" s="7" t="n"/>
      <c r="B145" s="5" t="n"/>
      <c r="C145" s="5" t="n"/>
      <c r="D145" s="5" t="n"/>
      <c r="E145" s="5" t="n"/>
      <c r="F145" s="20" t="n"/>
      <c r="G145" s="5" t="n"/>
      <c r="H145" s="21">
        <f>IF(B145="","",IFERROR(VLOOKUP(B145,'Rates &amp; lists'!$A$4:$B$40,2,FALSE),0))</f>
        <v/>
      </c>
      <c r="I145" s="21">
        <f>IF(AND(G145="Yes",N(F145)&gt;0),F145*N(H145),0)</f>
        <v/>
      </c>
      <c r="J145" s="5" t="n"/>
      <c r="K145" s="5" t="n"/>
    </row>
    <row r="146">
      <c r="A146" s="7" t="n"/>
      <c r="B146" s="5" t="n"/>
      <c r="C146" s="5" t="n"/>
      <c r="D146" s="5" t="n"/>
      <c r="E146" s="5" t="n"/>
      <c r="F146" s="20" t="n"/>
      <c r="G146" s="5" t="n"/>
      <c r="H146" s="21">
        <f>IF(B146="","",IFERROR(VLOOKUP(B146,'Rates &amp; lists'!$A$4:$B$40,2,FALSE),0))</f>
        <v/>
      </c>
      <c r="I146" s="21">
        <f>IF(AND(G146="Yes",N(F146)&gt;0),F146*N(H146),0)</f>
        <v/>
      </c>
      <c r="J146" s="5" t="n"/>
      <c r="K146" s="5" t="n"/>
    </row>
    <row r="147">
      <c r="A147" s="7" t="n"/>
      <c r="B147" s="5" t="n"/>
      <c r="C147" s="5" t="n"/>
      <c r="D147" s="5" t="n"/>
      <c r="E147" s="5" t="n"/>
      <c r="F147" s="20" t="n"/>
      <c r="G147" s="5" t="n"/>
      <c r="H147" s="21">
        <f>IF(B147="","",IFERROR(VLOOKUP(B147,'Rates &amp; lists'!$A$4:$B$40,2,FALSE),0))</f>
        <v/>
      </c>
      <c r="I147" s="21">
        <f>IF(AND(G147="Yes",N(F147)&gt;0),F147*N(H147),0)</f>
        <v/>
      </c>
      <c r="J147" s="5" t="n"/>
      <c r="K147" s="5" t="n"/>
    </row>
    <row r="148">
      <c r="A148" s="7" t="n"/>
      <c r="B148" s="5" t="n"/>
      <c r="C148" s="5" t="n"/>
      <c r="D148" s="5" t="n"/>
      <c r="E148" s="5" t="n"/>
      <c r="F148" s="20" t="n"/>
      <c r="G148" s="5" t="n"/>
      <c r="H148" s="21">
        <f>IF(B148="","",IFERROR(VLOOKUP(B148,'Rates &amp; lists'!$A$4:$B$40,2,FALSE),0))</f>
        <v/>
      </c>
      <c r="I148" s="21">
        <f>IF(AND(G148="Yes",N(F148)&gt;0),F148*N(H148),0)</f>
        <v/>
      </c>
      <c r="J148" s="5" t="n"/>
      <c r="K148" s="5" t="n"/>
    </row>
    <row r="149">
      <c r="A149" s="7" t="n"/>
      <c r="B149" s="5" t="n"/>
      <c r="C149" s="5" t="n"/>
      <c r="D149" s="5" t="n"/>
      <c r="E149" s="5" t="n"/>
      <c r="F149" s="20" t="n"/>
      <c r="G149" s="5" t="n"/>
      <c r="H149" s="21">
        <f>IF(B149="","",IFERROR(VLOOKUP(B149,'Rates &amp; lists'!$A$4:$B$40,2,FALSE),0))</f>
        <v/>
      </c>
      <c r="I149" s="21">
        <f>IF(AND(G149="Yes",N(F149)&gt;0),F149*N(H149),0)</f>
        <v/>
      </c>
      <c r="J149" s="5" t="n"/>
      <c r="K149" s="5" t="n"/>
    </row>
    <row r="150">
      <c r="A150" s="7" t="n"/>
      <c r="B150" s="5" t="n"/>
      <c r="C150" s="5" t="n"/>
      <c r="D150" s="5" t="n"/>
      <c r="E150" s="5" t="n"/>
      <c r="F150" s="20" t="n"/>
      <c r="G150" s="5" t="n"/>
      <c r="H150" s="21">
        <f>IF(B150="","",IFERROR(VLOOKUP(B150,'Rates &amp; lists'!$A$4:$B$40,2,FALSE),0))</f>
        <v/>
      </c>
      <c r="I150" s="21">
        <f>IF(AND(G150="Yes",N(F150)&gt;0),F150*N(H150),0)</f>
        <v/>
      </c>
      <c r="J150" s="5" t="n"/>
      <c r="K150" s="5" t="n"/>
    </row>
    <row r="151">
      <c r="A151" s="7" t="n"/>
      <c r="B151" s="5" t="n"/>
      <c r="C151" s="5" t="n"/>
      <c r="D151" s="5" t="n"/>
      <c r="E151" s="5" t="n"/>
      <c r="F151" s="20" t="n"/>
      <c r="G151" s="5" t="n"/>
      <c r="H151" s="21">
        <f>IF(B151="","",IFERROR(VLOOKUP(B151,'Rates &amp; lists'!$A$4:$B$40,2,FALSE),0))</f>
        <v/>
      </c>
      <c r="I151" s="21">
        <f>IF(AND(G151="Yes",N(F151)&gt;0),F151*N(H151),0)</f>
        <v/>
      </c>
      <c r="J151" s="5" t="n"/>
      <c r="K151" s="5" t="n"/>
    </row>
    <row r="152">
      <c r="A152" s="7" t="n"/>
      <c r="B152" s="5" t="n"/>
      <c r="C152" s="5" t="n"/>
      <c r="D152" s="5" t="n"/>
      <c r="E152" s="5" t="n"/>
      <c r="F152" s="20" t="n"/>
      <c r="G152" s="5" t="n"/>
      <c r="H152" s="21">
        <f>IF(B152="","",IFERROR(VLOOKUP(B152,'Rates &amp; lists'!$A$4:$B$40,2,FALSE),0))</f>
        <v/>
      </c>
      <c r="I152" s="21">
        <f>IF(AND(G152="Yes",N(F152)&gt;0),F152*N(H152),0)</f>
        <v/>
      </c>
      <c r="J152" s="5" t="n"/>
      <c r="K152" s="5" t="n"/>
    </row>
    <row r="153">
      <c r="A153" s="7" t="n"/>
      <c r="B153" s="5" t="n"/>
      <c r="C153" s="5" t="n"/>
      <c r="D153" s="5" t="n"/>
      <c r="E153" s="5" t="n"/>
      <c r="F153" s="20" t="n"/>
      <c r="G153" s="5" t="n"/>
      <c r="H153" s="21">
        <f>IF(B153="","",IFERROR(VLOOKUP(B153,'Rates &amp; lists'!$A$4:$B$40,2,FALSE),0))</f>
        <v/>
      </c>
      <c r="I153" s="21">
        <f>IF(AND(G153="Yes",N(F153)&gt;0),F153*N(H153),0)</f>
        <v/>
      </c>
      <c r="J153" s="5" t="n"/>
      <c r="K153" s="5" t="n"/>
    </row>
    <row r="154">
      <c r="A154" s="7" t="n"/>
      <c r="B154" s="5" t="n"/>
      <c r="C154" s="5" t="n"/>
      <c r="D154" s="5" t="n"/>
      <c r="E154" s="5" t="n"/>
      <c r="F154" s="20" t="n"/>
      <c r="G154" s="5" t="n"/>
      <c r="H154" s="21">
        <f>IF(B154="","",IFERROR(VLOOKUP(B154,'Rates &amp; lists'!$A$4:$B$40,2,FALSE),0))</f>
        <v/>
      </c>
      <c r="I154" s="21">
        <f>IF(AND(G154="Yes",N(F154)&gt;0),F154*N(H154),0)</f>
        <v/>
      </c>
      <c r="J154" s="5" t="n"/>
      <c r="K154" s="5" t="n"/>
    </row>
    <row r="155">
      <c r="A155" s="7" t="n"/>
      <c r="B155" s="5" t="n"/>
      <c r="C155" s="5" t="n"/>
      <c r="D155" s="5" t="n"/>
      <c r="E155" s="5" t="n"/>
      <c r="F155" s="20" t="n"/>
      <c r="G155" s="5" t="n"/>
      <c r="H155" s="21">
        <f>IF(B155="","",IFERROR(VLOOKUP(B155,'Rates &amp; lists'!$A$4:$B$40,2,FALSE),0))</f>
        <v/>
      </c>
      <c r="I155" s="21">
        <f>IF(AND(G155="Yes",N(F155)&gt;0),F155*N(H155),0)</f>
        <v/>
      </c>
      <c r="J155" s="5" t="n"/>
      <c r="K155" s="5" t="n"/>
    </row>
    <row r="156">
      <c r="A156" s="7" t="n"/>
      <c r="B156" s="5" t="n"/>
      <c r="C156" s="5" t="n"/>
      <c r="D156" s="5" t="n"/>
      <c r="E156" s="5" t="n"/>
      <c r="F156" s="20" t="n"/>
      <c r="G156" s="5" t="n"/>
      <c r="H156" s="21">
        <f>IF(B156="","",IFERROR(VLOOKUP(B156,'Rates &amp; lists'!$A$4:$B$40,2,FALSE),0))</f>
        <v/>
      </c>
      <c r="I156" s="21">
        <f>IF(AND(G156="Yes",N(F156)&gt;0),F156*N(H156),0)</f>
        <v/>
      </c>
      <c r="J156" s="5" t="n"/>
      <c r="K156" s="5" t="n"/>
    </row>
    <row r="157">
      <c r="A157" s="7" t="n"/>
      <c r="B157" s="5" t="n"/>
      <c r="C157" s="5" t="n"/>
      <c r="D157" s="5" t="n"/>
      <c r="E157" s="5" t="n"/>
      <c r="F157" s="20" t="n"/>
      <c r="G157" s="5" t="n"/>
      <c r="H157" s="21">
        <f>IF(B157="","",IFERROR(VLOOKUP(B157,'Rates &amp; lists'!$A$4:$B$40,2,FALSE),0))</f>
        <v/>
      </c>
      <c r="I157" s="21">
        <f>IF(AND(G157="Yes",N(F157)&gt;0),F157*N(H157),0)</f>
        <v/>
      </c>
      <c r="J157" s="5" t="n"/>
      <c r="K157" s="5" t="n"/>
    </row>
    <row r="158">
      <c r="A158" s="7" t="n"/>
      <c r="B158" s="5" t="n"/>
      <c r="C158" s="5" t="n"/>
      <c r="D158" s="5" t="n"/>
      <c r="E158" s="5" t="n"/>
      <c r="F158" s="20" t="n"/>
      <c r="G158" s="5" t="n"/>
      <c r="H158" s="21">
        <f>IF(B158="","",IFERROR(VLOOKUP(B158,'Rates &amp; lists'!$A$4:$B$40,2,FALSE),0))</f>
        <v/>
      </c>
      <c r="I158" s="21">
        <f>IF(AND(G158="Yes",N(F158)&gt;0),F158*N(H158),0)</f>
        <v/>
      </c>
      <c r="J158" s="5" t="n"/>
      <c r="K158" s="5" t="n"/>
    </row>
    <row r="159">
      <c r="A159" s="7" t="n"/>
      <c r="B159" s="5" t="n"/>
      <c r="C159" s="5" t="n"/>
      <c r="D159" s="5" t="n"/>
      <c r="E159" s="5" t="n"/>
      <c r="F159" s="20" t="n"/>
      <c r="G159" s="5" t="n"/>
      <c r="H159" s="21">
        <f>IF(B159="","",IFERROR(VLOOKUP(B159,'Rates &amp; lists'!$A$4:$B$40,2,FALSE),0))</f>
        <v/>
      </c>
      <c r="I159" s="21">
        <f>IF(AND(G159="Yes",N(F159)&gt;0),F159*N(H159),0)</f>
        <v/>
      </c>
      <c r="J159" s="5" t="n"/>
      <c r="K159" s="5" t="n"/>
    </row>
    <row r="160">
      <c r="A160" s="7" t="n"/>
      <c r="B160" s="5" t="n"/>
      <c r="C160" s="5" t="n"/>
      <c r="D160" s="5" t="n"/>
      <c r="E160" s="5" t="n"/>
      <c r="F160" s="20" t="n"/>
      <c r="G160" s="5" t="n"/>
      <c r="H160" s="21">
        <f>IF(B160="","",IFERROR(VLOOKUP(B160,'Rates &amp; lists'!$A$4:$B$40,2,FALSE),0))</f>
        <v/>
      </c>
      <c r="I160" s="21">
        <f>IF(AND(G160="Yes",N(F160)&gt;0),F160*N(H160),0)</f>
        <v/>
      </c>
      <c r="J160" s="5" t="n"/>
      <c r="K160" s="5" t="n"/>
    </row>
    <row r="161">
      <c r="A161" s="7" t="n"/>
      <c r="B161" s="5" t="n"/>
      <c r="C161" s="5" t="n"/>
      <c r="D161" s="5" t="n"/>
      <c r="E161" s="5" t="n"/>
      <c r="F161" s="20" t="n"/>
      <c r="G161" s="5" t="n"/>
      <c r="H161" s="21">
        <f>IF(B161="","",IFERROR(VLOOKUP(B161,'Rates &amp; lists'!$A$4:$B$40,2,FALSE),0))</f>
        <v/>
      </c>
      <c r="I161" s="21">
        <f>IF(AND(G161="Yes",N(F161)&gt;0),F161*N(H161),0)</f>
        <v/>
      </c>
      <c r="J161" s="5" t="n"/>
      <c r="K161" s="5" t="n"/>
    </row>
    <row r="162">
      <c r="A162" s="7" t="n"/>
      <c r="B162" s="5" t="n"/>
      <c r="C162" s="5" t="n"/>
      <c r="D162" s="5" t="n"/>
      <c r="E162" s="5" t="n"/>
      <c r="F162" s="20" t="n"/>
      <c r="G162" s="5" t="n"/>
      <c r="H162" s="21">
        <f>IF(B162="","",IFERROR(VLOOKUP(B162,'Rates &amp; lists'!$A$4:$B$40,2,FALSE),0))</f>
        <v/>
      </c>
      <c r="I162" s="21">
        <f>IF(AND(G162="Yes",N(F162)&gt;0),F162*N(H162),0)</f>
        <v/>
      </c>
      <c r="J162" s="5" t="n"/>
      <c r="K162" s="5" t="n"/>
    </row>
    <row r="163">
      <c r="A163" s="7" t="n"/>
      <c r="B163" s="5" t="n"/>
      <c r="C163" s="5" t="n"/>
      <c r="D163" s="5" t="n"/>
      <c r="E163" s="5" t="n"/>
      <c r="F163" s="20" t="n"/>
      <c r="G163" s="5" t="n"/>
      <c r="H163" s="21">
        <f>IF(B163="","",IFERROR(VLOOKUP(B163,'Rates &amp; lists'!$A$4:$B$40,2,FALSE),0))</f>
        <v/>
      </c>
      <c r="I163" s="21">
        <f>IF(AND(G163="Yes",N(F163)&gt;0),F163*N(H163),0)</f>
        <v/>
      </c>
      <c r="J163" s="5" t="n"/>
      <c r="K163" s="5" t="n"/>
    </row>
    <row r="164">
      <c r="A164" s="7" t="n"/>
      <c r="B164" s="5" t="n"/>
      <c r="C164" s="5" t="n"/>
      <c r="D164" s="5" t="n"/>
      <c r="E164" s="5" t="n"/>
      <c r="F164" s="20" t="n"/>
      <c r="G164" s="5" t="n"/>
      <c r="H164" s="21">
        <f>IF(B164="","",IFERROR(VLOOKUP(B164,'Rates &amp; lists'!$A$4:$B$40,2,FALSE),0))</f>
        <v/>
      </c>
      <c r="I164" s="21">
        <f>IF(AND(G164="Yes",N(F164)&gt;0),F164*N(H164),0)</f>
        <v/>
      </c>
      <c r="J164" s="5" t="n"/>
      <c r="K164" s="5" t="n"/>
    </row>
    <row r="165">
      <c r="A165" s="7" t="n"/>
      <c r="B165" s="5" t="n"/>
      <c r="C165" s="5" t="n"/>
      <c r="D165" s="5" t="n"/>
      <c r="E165" s="5" t="n"/>
      <c r="F165" s="20" t="n"/>
      <c r="G165" s="5" t="n"/>
      <c r="H165" s="21">
        <f>IF(B165="","",IFERROR(VLOOKUP(B165,'Rates &amp; lists'!$A$4:$B$40,2,FALSE),0))</f>
        <v/>
      </c>
      <c r="I165" s="21">
        <f>IF(AND(G165="Yes",N(F165)&gt;0),F165*N(H165),0)</f>
        <v/>
      </c>
      <c r="J165" s="5" t="n"/>
      <c r="K165" s="5" t="n"/>
    </row>
    <row r="166">
      <c r="A166" s="7" t="n"/>
      <c r="B166" s="5" t="n"/>
      <c r="C166" s="5" t="n"/>
      <c r="D166" s="5" t="n"/>
      <c r="E166" s="5" t="n"/>
      <c r="F166" s="20" t="n"/>
      <c r="G166" s="5" t="n"/>
      <c r="H166" s="21">
        <f>IF(B166="","",IFERROR(VLOOKUP(B166,'Rates &amp; lists'!$A$4:$B$40,2,FALSE),0))</f>
        <v/>
      </c>
      <c r="I166" s="21">
        <f>IF(AND(G166="Yes",N(F166)&gt;0),F166*N(H166),0)</f>
        <v/>
      </c>
      <c r="J166" s="5" t="n"/>
      <c r="K166" s="5" t="n"/>
    </row>
    <row r="167">
      <c r="A167" s="7" t="n"/>
      <c r="B167" s="5" t="n"/>
      <c r="C167" s="5" t="n"/>
      <c r="D167" s="5" t="n"/>
      <c r="E167" s="5" t="n"/>
      <c r="F167" s="20" t="n"/>
      <c r="G167" s="5" t="n"/>
      <c r="H167" s="21">
        <f>IF(B167="","",IFERROR(VLOOKUP(B167,'Rates &amp; lists'!$A$4:$B$40,2,FALSE),0))</f>
        <v/>
      </c>
      <c r="I167" s="21">
        <f>IF(AND(G167="Yes",N(F167)&gt;0),F167*N(H167),0)</f>
        <v/>
      </c>
      <c r="J167" s="5" t="n"/>
      <c r="K167" s="5" t="n"/>
    </row>
    <row r="168">
      <c r="A168" s="7" t="n"/>
      <c r="B168" s="5" t="n"/>
      <c r="C168" s="5" t="n"/>
      <c r="D168" s="5" t="n"/>
      <c r="E168" s="5" t="n"/>
      <c r="F168" s="20" t="n"/>
      <c r="G168" s="5" t="n"/>
      <c r="H168" s="21">
        <f>IF(B168="","",IFERROR(VLOOKUP(B168,'Rates &amp; lists'!$A$4:$B$40,2,FALSE),0))</f>
        <v/>
      </c>
      <c r="I168" s="21">
        <f>IF(AND(G168="Yes",N(F168)&gt;0),F168*N(H168),0)</f>
        <v/>
      </c>
      <c r="J168" s="5" t="n"/>
      <c r="K168" s="5" t="n"/>
    </row>
    <row r="169">
      <c r="A169" s="7" t="n"/>
      <c r="B169" s="5" t="n"/>
      <c r="C169" s="5" t="n"/>
      <c r="D169" s="5" t="n"/>
      <c r="E169" s="5" t="n"/>
      <c r="F169" s="20" t="n"/>
      <c r="G169" s="5" t="n"/>
      <c r="H169" s="21">
        <f>IF(B169="","",IFERROR(VLOOKUP(B169,'Rates &amp; lists'!$A$4:$B$40,2,FALSE),0))</f>
        <v/>
      </c>
      <c r="I169" s="21">
        <f>IF(AND(G169="Yes",N(F169)&gt;0),F169*N(H169),0)</f>
        <v/>
      </c>
      <c r="J169" s="5" t="n"/>
      <c r="K169" s="5" t="n"/>
    </row>
    <row r="170">
      <c r="A170" s="7" t="n"/>
      <c r="B170" s="5" t="n"/>
      <c r="C170" s="5" t="n"/>
      <c r="D170" s="5" t="n"/>
      <c r="E170" s="5" t="n"/>
      <c r="F170" s="20" t="n"/>
      <c r="G170" s="5" t="n"/>
      <c r="H170" s="21">
        <f>IF(B170="","",IFERROR(VLOOKUP(B170,'Rates &amp; lists'!$A$4:$B$40,2,FALSE),0))</f>
        <v/>
      </c>
      <c r="I170" s="21">
        <f>IF(AND(G170="Yes",N(F170)&gt;0),F170*N(H170),0)</f>
        <v/>
      </c>
      <c r="J170" s="5" t="n"/>
      <c r="K170" s="5" t="n"/>
    </row>
    <row r="171">
      <c r="A171" s="7" t="n"/>
      <c r="B171" s="5" t="n"/>
      <c r="C171" s="5" t="n"/>
      <c r="D171" s="5" t="n"/>
      <c r="E171" s="5" t="n"/>
      <c r="F171" s="20" t="n"/>
      <c r="G171" s="5" t="n"/>
      <c r="H171" s="21">
        <f>IF(B171="","",IFERROR(VLOOKUP(B171,'Rates &amp; lists'!$A$4:$B$40,2,FALSE),0))</f>
        <v/>
      </c>
      <c r="I171" s="21">
        <f>IF(AND(G171="Yes",N(F171)&gt;0),F171*N(H171),0)</f>
        <v/>
      </c>
      <c r="J171" s="5" t="n"/>
      <c r="K171" s="5" t="n"/>
    </row>
    <row r="172">
      <c r="A172" s="7" t="n"/>
      <c r="B172" s="5" t="n"/>
      <c r="C172" s="5" t="n"/>
      <c r="D172" s="5" t="n"/>
      <c r="E172" s="5" t="n"/>
      <c r="F172" s="20" t="n"/>
      <c r="G172" s="5" t="n"/>
      <c r="H172" s="21">
        <f>IF(B172="","",IFERROR(VLOOKUP(B172,'Rates &amp; lists'!$A$4:$B$40,2,FALSE),0))</f>
        <v/>
      </c>
      <c r="I172" s="21">
        <f>IF(AND(G172="Yes",N(F172)&gt;0),F172*N(H172),0)</f>
        <v/>
      </c>
      <c r="J172" s="5" t="n"/>
      <c r="K172" s="5" t="n"/>
    </row>
    <row r="173">
      <c r="A173" s="7" t="n"/>
      <c r="B173" s="5" t="n"/>
      <c r="C173" s="5" t="n"/>
      <c r="D173" s="5" t="n"/>
      <c r="E173" s="5" t="n"/>
      <c r="F173" s="20" t="n"/>
      <c r="G173" s="5" t="n"/>
      <c r="H173" s="21">
        <f>IF(B173="","",IFERROR(VLOOKUP(B173,'Rates &amp; lists'!$A$4:$B$40,2,FALSE),0))</f>
        <v/>
      </c>
      <c r="I173" s="21">
        <f>IF(AND(G173="Yes",N(F173)&gt;0),F173*N(H173),0)</f>
        <v/>
      </c>
      <c r="J173" s="5" t="n"/>
      <c r="K173" s="5" t="n"/>
    </row>
    <row r="174">
      <c r="A174" s="7" t="n"/>
      <c r="B174" s="5" t="n"/>
      <c r="C174" s="5" t="n"/>
      <c r="D174" s="5" t="n"/>
      <c r="E174" s="5" t="n"/>
      <c r="F174" s="20" t="n"/>
      <c r="G174" s="5" t="n"/>
      <c r="H174" s="21">
        <f>IF(B174="","",IFERROR(VLOOKUP(B174,'Rates &amp; lists'!$A$4:$B$40,2,FALSE),0))</f>
        <v/>
      </c>
      <c r="I174" s="21">
        <f>IF(AND(G174="Yes",N(F174)&gt;0),F174*N(H174),0)</f>
        <v/>
      </c>
      <c r="J174" s="5" t="n"/>
      <c r="K174" s="5" t="n"/>
    </row>
    <row r="175">
      <c r="A175" s="7" t="n"/>
      <c r="B175" s="5" t="n"/>
      <c r="C175" s="5" t="n"/>
      <c r="D175" s="5" t="n"/>
      <c r="E175" s="5" t="n"/>
      <c r="F175" s="20" t="n"/>
      <c r="G175" s="5" t="n"/>
      <c r="H175" s="21">
        <f>IF(B175="","",IFERROR(VLOOKUP(B175,'Rates &amp; lists'!$A$4:$B$40,2,FALSE),0))</f>
        <v/>
      </c>
      <c r="I175" s="21">
        <f>IF(AND(G175="Yes",N(F175)&gt;0),F175*N(H175),0)</f>
        <v/>
      </c>
      <c r="J175" s="5" t="n"/>
      <c r="K175" s="5" t="n"/>
    </row>
    <row r="176">
      <c r="A176" s="7" t="n"/>
      <c r="B176" s="5" t="n"/>
      <c r="C176" s="5" t="n"/>
      <c r="D176" s="5" t="n"/>
      <c r="E176" s="5" t="n"/>
      <c r="F176" s="20" t="n"/>
      <c r="G176" s="5" t="n"/>
      <c r="H176" s="21">
        <f>IF(B176="","",IFERROR(VLOOKUP(B176,'Rates &amp; lists'!$A$4:$B$40,2,FALSE),0))</f>
        <v/>
      </c>
      <c r="I176" s="21">
        <f>IF(AND(G176="Yes",N(F176)&gt;0),F176*N(H176),0)</f>
        <v/>
      </c>
      <c r="J176" s="5" t="n"/>
      <c r="K176" s="5" t="n"/>
    </row>
    <row r="177">
      <c r="A177" s="7" t="n"/>
      <c r="B177" s="5" t="n"/>
      <c r="C177" s="5" t="n"/>
      <c r="D177" s="5" t="n"/>
      <c r="E177" s="5" t="n"/>
      <c r="F177" s="20" t="n"/>
      <c r="G177" s="5" t="n"/>
      <c r="H177" s="21">
        <f>IF(B177="","",IFERROR(VLOOKUP(B177,'Rates &amp; lists'!$A$4:$B$40,2,FALSE),0))</f>
        <v/>
      </c>
      <c r="I177" s="21">
        <f>IF(AND(G177="Yes",N(F177)&gt;0),F177*N(H177),0)</f>
        <v/>
      </c>
      <c r="J177" s="5" t="n"/>
      <c r="K177" s="5" t="n"/>
    </row>
    <row r="178">
      <c r="A178" s="7" t="n"/>
      <c r="B178" s="5" t="n"/>
      <c r="C178" s="5" t="n"/>
      <c r="D178" s="5" t="n"/>
      <c r="E178" s="5" t="n"/>
      <c r="F178" s="20" t="n"/>
      <c r="G178" s="5" t="n"/>
      <c r="H178" s="21">
        <f>IF(B178="","",IFERROR(VLOOKUP(B178,'Rates &amp; lists'!$A$4:$B$40,2,FALSE),0))</f>
        <v/>
      </c>
      <c r="I178" s="21">
        <f>IF(AND(G178="Yes",N(F178)&gt;0),F178*N(H178),0)</f>
        <v/>
      </c>
      <c r="J178" s="5" t="n"/>
      <c r="K178" s="5" t="n"/>
    </row>
    <row r="179">
      <c r="A179" s="7" t="n"/>
      <c r="B179" s="5" t="n"/>
      <c r="C179" s="5" t="n"/>
      <c r="D179" s="5" t="n"/>
      <c r="E179" s="5" t="n"/>
      <c r="F179" s="20" t="n"/>
      <c r="G179" s="5" t="n"/>
      <c r="H179" s="21">
        <f>IF(B179="","",IFERROR(VLOOKUP(B179,'Rates &amp; lists'!$A$4:$B$40,2,FALSE),0))</f>
        <v/>
      </c>
      <c r="I179" s="21">
        <f>IF(AND(G179="Yes",N(F179)&gt;0),F179*N(H179),0)</f>
        <v/>
      </c>
      <c r="J179" s="5" t="n"/>
      <c r="K179" s="5" t="n"/>
    </row>
    <row r="180">
      <c r="A180" s="7" t="n"/>
      <c r="B180" s="5" t="n"/>
      <c r="C180" s="5" t="n"/>
      <c r="D180" s="5" t="n"/>
      <c r="E180" s="5" t="n"/>
      <c r="F180" s="20" t="n"/>
      <c r="G180" s="5" t="n"/>
      <c r="H180" s="21">
        <f>IF(B180="","",IFERROR(VLOOKUP(B180,'Rates &amp; lists'!$A$4:$B$40,2,FALSE),0))</f>
        <v/>
      </c>
      <c r="I180" s="21">
        <f>IF(AND(G180="Yes",N(F180)&gt;0),F180*N(H180),0)</f>
        <v/>
      </c>
      <c r="J180" s="5" t="n"/>
      <c r="K180" s="5" t="n"/>
    </row>
    <row r="181">
      <c r="A181" s="7" t="n"/>
      <c r="B181" s="5" t="n"/>
      <c r="C181" s="5" t="n"/>
      <c r="D181" s="5" t="n"/>
      <c r="E181" s="5" t="n"/>
      <c r="F181" s="20" t="n"/>
      <c r="G181" s="5" t="n"/>
      <c r="H181" s="21">
        <f>IF(B181="","",IFERROR(VLOOKUP(B181,'Rates &amp; lists'!$A$4:$B$40,2,FALSE),0))</f>
        <v/>
      </c>
      <c r="I181" s="21">
        <f>IF(AND(G181="Yes",N(F181)&gt;0),F181*N(H181),0)</f>
        <v/>
      </c>
      <c r="J181" s="5" t="n"/>
      <c r="K181" s="5" t="n"/>
    </row>
    <row r="182">
      <c r="A182" s="7" t="n"/>
      <c r="B182" s="5" t="n"/>
      <c r="C182" s="5" t="n"/>
      <c r="D182" s="5" t="n"/>
      <c r="E182" s="5" t="n"/>
      <c r="F182" s="20" t="n"/>
      <c r="G182" s="5" t="n"/>
      <c r="H182" s="21">
        <f>IF(B182="","",IFERROR(VLOOKUP(B182,'Rates &amp; lists'!$A$4:$B$40,2,FALSE),0))</f>
        <v/>
      </c>
      <c r="I182" s="21">
        <f>IF(AND(G182="Yes",N(F182)&gt;0),F182*N(H182),0)</f>
        <v/>
      </c>
      <c r="J182" s="5" t="n"/>
      <c r="K182" s="5" t="n"/>
    </row>
    <row r="183">
      <c r="A183" s="7" t="n"/>
      <c r="B183" s="5" t="n"/>
      <c r="C183" s="5" t="n"/>
      <c r="D183" s="5" t="n"/>
      <c r="E183" s="5" t="n"/>
      <c r="F183" s="20" t="n"/>
      <c r="G183" s="5" t="n"/>
      <c r="H183" s="21">
        <f>IF(B183="","",IFERROR(VLOOKUP(B183,'Rates &amp; lists'!$A$4:$B$40,2,FALSE),0))</f>
        <v/>
      </c>
      <c r="I183" s="21">
        <f>IF(AND(G183="Yes",N(F183)&gt;0),F183*N(H183),0)</f>
        <v/>
      </c>
      <c r="J183" s="5" t="n"/>
      <c r="K183" s="5" t="n"/>
    </row>
    <row r="184">
      <c r="A184" s="7" t="n"/>
      <c r="B184" s="5" t="n"/>
      <c r="C184" s="5" t="n"/>
      <c r="D184" s="5" t="n"/>
      <c r="E184" s="5" t="n"/>
      <c r="F184" s="20" t="n"/>
      <c r="G184" s="5" t="n"/>
      <c r="H184" s="21">
        <f>IF(B184="","",IFERROR(VLOOKUP(B184,'Rates &amp; lists'!$A$4:$B$40,2,FALSE),0))</f>
        <v/>
      </c>
      <c r="I184" s="21">
        <f>IF(AND(G184="Yes",N(F184)&gt;0),F184*N(H184),0)</f>
        <v/>
      </c>
      <c r="J184" s="5" t="n"/>
      <c r="K184" s="5" t="n"/>
    </row>
    <row r="185">
      <c r="A185" s="7" t="n"/>
      <c r="B185" s="5" t="n"/>
      <c r="C185" s="5" t="n"/>
      <c r="D185" s="5" t="n"/>
      <c r="E185" s="5" t="n"/>
      <c r="F185" s="20" t="n"/>
      <c r="G185" s="5" t="n"/>
      <c r="H185" s="21">
        <f>IF(B185="","",IFERROR(VLOOKUP(B185,'Rates &amp; lists'!$A$4:$B$40,2,FALSE),0))</f>
        <v/>
      </c>
      <c r="I185" s="21">
        <f>IF(AND(G185="Yes",N(F185)&gt;0),F185*N(H185),0)</f>
        <v/>
      </c>
      <c r="J185" s="5" t="n"/>
      <c r="K185" s="5" t="n"/>
    </row>
    <row r="186">
      <c r="A186" s="7" t="n"/>
      <c r="B186" s="5" t="n"/>
      <c r="C186" s="5" t="n"/>
      <c r="D186" s="5" t="n"/>
      <c r="E186" s="5" t="n"/>
      <c r="F186" s="20" t="n"/>
      <c r="G186" s="5" t="n"/>
      <c r="H186" s="21">
        <f>IF(B186="","",IFERROR(VLOOKUP(B186,'Rates &amp; lists'!$A$4:$B$40,2,FALSE),0))</f>
        <v/>
      </c>
      <c r="I186" s="21">
        <f>IF(AND(G186="Yes",N(F186)&gt;0),F186*N(H186),0)</f>
        <v/>
      </c>
      <c r="J186" s="5" t="n"/>
      <c r="K186" s="5" t="n"/>
    </row>
    <row r="187">
      <c r="A187" s="7" t="n"/>
      <c r="B187" s="5" t="n"/>
      <c r="C187" s="5" t="n"/>
      <c r="D187" s="5" t="n"/>
      <c r="E187" s="5" t="n"/>
      <c r="F187" s="20" t="n"/>
      <c r="G187" s="5" t="n"/>
      <c r="H187" s="21">
        <f>IF(B187="","",IFERROR(VLOOKUP(B187,'Rates &amp; lists'!$A$4:$B$40,2,FALSE),0))</f>
        <v/>
      </c>
      <c r="I187" s="21">
        <f>IF(AND(G187="Yes",N(F187)&gt;0),F187*N(H187),0)</f>
        <v/>
      </c>
      <c r="J187" s="5" t="n"/>
      <c r="K187" s="5" t="n"/>
    </row>
    <row r="188">
      <c r="A188" s="7" t="n"/>
      <c r="B188" s="5" t="n"/>
      <c r="C188" s="5" t="n"/>
      <c r="D188" s="5" t="n"/>
      <c r="E188" s="5" t="n"/>
      <c r="F188" s="20" t="n"/>
      <c r="G188" s="5" t="n"/>
      <c r="H188" s="21">
        <f>IF(B188="","",IFERROR(VLOOKUP(B188,'Rates &amp; lists'!$A$4:$B$40,2,FALSE),0))</f>
        <v/>
      </c>
      <c r="I188" s="21">
        <f>IF(AND(G188="Yes",N(F188)&gt;0),F188*N(H188),0)</f>
        <v/>
      </c>
      <c r="J188" s="5" t="n"/>
      <c r="K188" s="5" t="n"/>
    </row>
    <row r="189">
      <c r="A189" s="7" t="n"/>
      <c r="B189" s="5" t="n"/>
      <c r="C189" s="5" t="n"/>
      <c r="D189" s="5" t="n"/>
      <c r="E189" s="5" t="n"/>
      <c r="F189" s="20" t="n"/>
      <c r="G189" s="5" t="n"/>
      <c r="H189" s="21">
        <f>IF(B189="","",IFERROR(VLOOKUP(B189,'Rates &amp; lists'!$A$4:$B$40,2,FALSE),0))</f>
        <v/>
      </c>
      <c r="I189" s="21">
        <f>IF(AND(G189="Yes",N(F189)&gt;0),F189*N(H189),0)</f>
        <v/>
      </c>
      <c r="J189" s="5" t="n"/>
      <c r="K189" s="5" t="n"/>
    </row>
    <row r="190">
      <c r="A190" s="7" t="n"/>
      <c r="B190" s="5" t="n"/>
      <c r="C190" s="5" t="n"/>
      <c r="D190" s="5" t="n"/>
      <c r="E190" s="5" t="n"/>
      <c r="F190" s="20" t="n"/>
      <c r="G190" s="5" t="n"/>
      <c r="H190" s="21">
        <f>IF(B190="","",IFERROR(VLOOKUP(B190,'Rates &amp; lists'!$A$4:$B$40,2,FALSE),0))</f>
        <v/>
      </c>
      <c r="I190" s="21">
        <f>IF(AND(G190="Yes",N(F190)&gt;0),F190*N(H190),0)</f>
        <v/>
      </c>
      <c r="J190" s="5" t="n"/>
      <c r="K190" s="5" t="n"/>
    </row>
    <row r="191">
      <c r="A191" s="7" t="n"/>
      <c r="B191" s="5" t="n"/>
      <c r="C191" s="5" t="n"/>
      <c r="D191" s="5" t="n"/>
      <c r="E191" s="5" t="n"/>
      <c r="F191" s="20" t="n"/>
      <c r="G191" s="5" t="n"/>
      <c r="H191" s="21">
        <f>IF(B191="","",IFERROR(VLOOKUP(B191,'Rates &amp; lists'!$A$4:$B$40,2,FALSE),0))</f>
        <v/>
      </c>
      <c r="I191" s="21">
        <f>IF(AND(G191="Yes",N(F191)&gt;0),F191*N(H191),0)</f>
        <v/>
      </c>
      <c r="J191" s="5" t="n"/>
      <c r="K191" s="5" t="n"/>
    </row>
    <row r="192">
      <c r="A192" s="7" t="n"/>
      <c r="B192" s="5" t="n"/>
      <c r="C192" s="5" t="n"/>
      <c r="D192" s="5" t="n"/>
      <c r="E192" s="5" t="n"/>
      <c r="F192" s="20" t="n"/>
      <c r="G192" s="5" t="n"/>
      <c r="H192" s="21">
        <f>IF(B192="","",IFERROR(VLOOKUP(B192,'Rates &amp; lists'!$A$4:$B$40,2,FALSE),0))</f>
        <v/>
      </c>
      <c r="I192" s="21">
        <f>IF(AND(G192="Yes",N(F192)&gt;0),F192*N(H192),0)</f>
        <v/>
      </c>
      <c r="J192" s="5" t="n"/>
      <c r="K192" s="5" t="n"/>
    </row>
    <row r="193">
      <c r="A193" s="7" t="n"/>
      <c r="B193" s="5" t="n"/>
      <c r="C193" s="5" t="n"/>
      <c r="D193" s="5" t="n"/>
      <c r="E193" s="5" t="n"/>
      <c r="F193" s="20" t="n"/>
      <c r="G193" s="5" t="n"/>
      <c r="H193" s="21">
        <f>IF(B193="","",IFERROR(VLOOKUP(B193,'Rates &amp; lists'!$A$4:$B$40,2,FALSE),0))</f>
        <v/>
      </c>
      <c r="I193" s="21">
        <f>IF(AND(G193="Yes",N(F193)&gt;0),F193*N(H193),0)</f>
        <v/>
      </c>
      <c r="J193" s="5" t="n"/>
      <c r="K193" s="5" t="n"/>
    </row>
    <row r="194">
      <c r="A194" s="7" t="n"/>
      <c r="B194" s="5" t="n"/>
      <c r="C194" s="5" t="n"/>
      <c r="D194" s="5" t="n"/>
      <c r="E194" s="5" t="n"/>
      <c r="F194" s="20" t="n"/>
      <c r="G194" s="5" t="n"/>
      <c r="H194" s="21">
        <f>IF(B194="","",IFERROR(VLOOKUP(B194,'Rates &amp; lists'!$A$4:$B$40,2,FALSE),0))</f>
        <v/>
      </c>
      <c r="I194" s="21">
        <f>IF(AND(G194="Yes",N(F194)&gt;0),F194*N(H194),0)</f>
        <v/>
      </c>
      <c r="J194" s="5" t="n"/>
      <c r="K194" s="5" t="n"/>
    </row>
    <row r="195">
      <c r="A195" s="7" t="n"/>
      <c r="B195" s="5" t="n"/>
      <c r="C195" s="5" t="n"/>
      <c r="D195" s="5" t="n"/>
      <c r="E195" s="5" t="n"/>
      <c r="F195" s="20" t="n"/>
      <c r="G195" s="5" t="n"/>
      <c r="H195" s="21">
        <f>IF(B195="","",IFERROR(VLOOKUP(B195,'Rates &amp; lists'!$A$4:$B$40,2,FALSE),0))</f>
        <v/>
      </c>
      <c r="I195" s="21">
        <f>IF(AND(G195="Yes",N(F195)&gt;0),F195*N(H195),0)</f>
        <v/>
      </c>
      <c r="J195" s="5" t="n"/>
      <c r="K195" s="5" t="n"/>
    </row>
    <row r="196">
      <c r="A196" s="7" t="n"/>
      <c r="B196" s="5" t="n"/>
      <c r="C196" s="5" t="n"/>
      <c r="D196" s="5" t="n"/>
      <c r="E196" s="5" t="n"/>
      <c r="F196" s="20" t="n"/>
      <c r="G196" s="5" t="n"/>
      <c r="H196" s="21">
        <f>IF(B196="","",IFERROR(VLOOKUP(B196,'Rates &amp; lists'!$A$4:$B$40,2,FALSE),0))</f>
        <v/>
      </c>
      <c r="I196" s="21">
        <f>IF(AND(G196="Yes",N(F196)&gt;0),F196*N(H196),0)</f>
        <v/>
      </c>
      <c r="J196" s="5" t="n"/>
      <c r="K196" s="5" t="n"/>
    </row>
    <row r="197">
      <c r="A197" s="7" t="n"/>
      <c r="B197" s="5" t="n"/>
      <c r="C197" s="5" t="n"/>
      <c r="D197" s="5" t="n"/>
      <c r="E197" s="5" t="n"/>
      <c r="F197" s="20" t="n"/>
      <c r="G197" s="5" t="n"/>
      <c r="H197" s="21">
        <f>IF(B197="","",IFERROR(VLOOKUP(B197,'Rates &amp; lists'!$A$4:$B$40,2,FALSE),0))</f>
        <v/>
      </c>
      <c r="I197" s="21">
        <f>IF(AND(G197="Yes",N(F197)&gt;0),F197*N(H197),0)</f>
        <v/>
      </c>
      <c r="J197" s="5" t="n"/>
      <c r="K197" s="5" t="n"/>
    </row>
    <row r="198">
      <c r="A198" s="7" t="n"/>
      <c r="B198" s="5" t="n"/>
      <c r="C198" s="5" t="n"/>
      <c r="D198" s="5" t="n"/>
      <c r="E198" s="5" t="n"/>
      <c r="F198" s="20" t="n"/>
      <c r="G198" s="5" t="n"/>
      <c r="H198" s="21">
        <f>IF(B198="","",IFERROR(VLOOKUP(B198,'Rates &amp; lists'!$A$4:$B$40,2,FALSE),0))</f>
        <v/>
      </c>
      <c r="I198" s="21">
        <f>IF(AND(G198="Yes",N(F198)&gt;0),F198*N(H198),0)</f>
        <v/>
      </c>
      <c r="J198" s="5" t="n"/>
      <c r="K198" s="5" t="n"/>
    </row>
    <row r="199">
      <c r="A199" s="7" t="n"/>
      <c r="B199" s="5" t="n"/>
      <c r="C199" s="5" t="n"/>
      <c r="D199" s="5" t="n"/>
      <c r="E199" s="5" t="n"/>
      <c r="F199" s="20" t="n"/>
      <c r="G199" s="5" t="n"/>
      <c r="H199" s="21">
        <f>IF(B199="","",IFERROR(VLOOKUP(B199,'Rates &amp; lists'!$A$4:$B$40,2,FALSE),0))</f>
        <v/>
      </c>
      <c r="I199" s="21">
        <f>IF(AND(G199="Yes",N(F199)&gt;0),F199*N(H199),0)</f>
        <v/>
      </c>
      <c r="J199" s="5" t="n"/>
      <c r="K199" s="5" t="n"/>
    </row>
    <row r="200">
      <c r="A200" s="7" t="n"/>
      <c r="B200" s="5" t="n"/>
      <c r="C200" s="5" t="n"/>
      <c r="D200" s="5" t="n"/>
      <c r="E200" s="5" t="n"/>
      <c r="F200" s="20" t="n"/>
      <c r="G200" s="5" t="n"/>
      <c r="H200" s="21">
        <f>IF(B200="","",IFERROR(VLOOKUP(B200,'Rates &amp; lists'!$A$4:$B$40,2,FALSE),0))</f>
        <v/>
      </c>
      <c r="I200" s="21">
        <f>IF(AND(G200="Yes",N(F200)&gt;0),F200*N(H200),0)</f>
        <v/>
      </c>
      <c r="J200" s="5" t="n"/>
      <c r="K200" s="5" t="n"/>
    </row>
    <row r="201">
      <c r="A201" s="7" t="n"/>
      <c r="B201" s="5" t="n"/>
      <c r="C201" s="5" t="n"/>
      <c r="D201" s="5" t="n"/>
      <c r="E201" s="5" t="n"/>
      <c r="F201" s="20" t="n"/>
      <c r="G201" s="5" t="n"/>
      <c r="H201" s="21">
        <f>IF(B201="","",IFERROR(VLOOKUP(B201,'Rates &amp; lists'!$A$4:$B$40,2,FALSE),0))</f>
        <v/>
      </c>
      <c r="I201" s="21">
        <f>IF(AND(G201="Yes",N(F201)&gt;0),F201*N(H201),0)</f>
        <v/>
      </c>
      <c r="J201" s="5" t="n"/>
      <c r="K201" s="5" t="n"/>
    </row>
    <row r="202">
      <c r="A202" s="7" t="n"/>
      <c r="B202" s="5" t="n"/>
      <c r="C202" s="5" t="n"/>
      <c r="D202" s="5" t="n"/>
      <c r="E202" s="5" t="n"/>
      <c r="F202" s="20" t="n"/>
      <c r="G202" s="5" t="n"/>
      <c r="H202" s="21">
        <f>IF(B202="","",IFERROR(VLOOKUP(B202,'Rates &amp; lists'!$A$4:$B$40,2,FALSE),0))</f>
        <v/>
      </c>
      <c r="I202" s="21">
        <f>IF(AND(G202="Yes",N(F202)&gt;0),F202*N(H202),0)</f>
        <v/>
      </c>
      <c r="J202" s="5" t="n"/>
      <c r="K202" s="5" t="n"/>
    </row>
    <row r="203">
      <c r="A203" s="7" t="n"/>
      <c r="B203" s="5" t="n"/>
      <c r="C203" s="5" t="n"/>
      <c r="D203" s="5" t="n"/>
      <c r="E203" s="5" t="n"/>
      <c r="F203" s="20" t="n"/>
      <c r="G203" s="5" t="n"/>
      <c r="H203" s="21">
        <f>IF(B203="","",IFERROR(VLOOKUP(B203,'Rates &amp; lists'!$A$4:$B$40,2,FALSE),0))</f>
        <v/>
      </c>
      <c r="I203" s="21">
        <f>IF(AND(G203="Yes",N(F203)&gt;0),F203*N(H203),0)</f>
        <v/>
      </c>
      <c r="J203" s="5" t="n"/>
      <c r="K203" s="5" t="n"/>
    </row>
    <row r="204">
      <c r="A204" s="7" t="n"/>
      <c r="B204" s="5" t="n"/>
      <c r="C204" s="5" t="n"/>
      <c r="D204" s="5" t="n"/>
      <c r="E204" s="5" t="n"/>
      <c r="F204" s="20" t="n"/>
      <c r="G204" s="5" t="n"/>
      <c r="H204" s="21">
        <f>IF(B204="","",IFERROR(VLOOKUP(B204,'Rates &amp; lists'!$A$4:$B$40,2,FALSE),0))</f>
        <v/>
      </c>
      <c r="I204" s="21">
        <f>IF(AND(G204="Yes",N(F204)&gt;0),F204*N(H204),0)</f>
        <v/>
      </c>
      <c r="J204" s="5" t="n"/>
      <c r="K204" s="5" t="n"/>
    </row>
    <row r="205">
      <c r="A205" s="7" t="n"/>
      <c r="B205" s="5" t="n"/>
      <c r="C205" s="5" t="n"/>
      <c r="D205" s="5" t="n"/>
      <c r="E205" s="5" t="n"/>
      <c r="F205" s="20" t="n"/>
      <c r="G205" s="5" t="n"/>
      <c r="H205" s="21">
        <f>IF(B205="","",IFERROR(VLOOKUP(B205,'Rates &amp; lists'!$A$4:$B$40,2,FALSE),0))</f>
        <v/>
      </c>
      <c r="I205" s="21">
        <f>IF(AND(G205="Yes",N(F205)&gt;0),F205*N(H205),0)</f>
        <v/>
      </c>
      <c r="J205" s="5" t="n"/>
      <c r="K205" s="5" t="n"/>
    </row>
    <row r="206">
      <c r="A206" s="7" t="n"/>
      <c r="B206" s="5" t="n"/>
      <c r="C206" s="5" t="n"/>
      <c r="D206" s="5" t="n"/>
      <c r="E206" s="5" t="n"/>
      <c r="F206" s="20" t="n"/>
      <c r="G206" s="5" t="n"/>
      <c r="H206" s="21">
        <f>IF(B206="","",IFERROR(VLOOKUP(B206,'Rates &amp; lists'!$A$4:$B$40,2,FALSE),0))</f>
        <v/>
      </c>
      <c r="I206" s="21">
        <f>IF(AND(G206="Yes",N(F206)&gt;0),F206*N(H206),0)</f>
        <v/>
      </c>
      <c r="J206" s="5" t="n"/>
      <c r="K206" s="5" t="n"/>
    </row>
    <row r="207">
      <c r="A207" s="7" t="n"/>
      <c r="B207" s="5" t="n"/>
      <c r="C207" s="5" t="n"/>
      <c r="D207" s="5" t="n"/>
      <c r="E207" s="5" t="n"/>
      <c r="F207" s="20" t="n"/>
      <c r="G207" s="5" t="n"/>
      <c r="H207" s="21">
        <f>IF(B207="","",IFERROR(VLOOKUP(B207,'Rates &amp; lists'!$A$4:$B$40,2,FALSE),0))</f>
        <v/>
      </c>
      <c r="I207" s="21">
        <f>IF(AND(G207="Yes",N(F207)&gt;0),F207*N(H207),0)</f>
        <v/>
      </c>
      <c r="J207" s="5" t="n"/>
      <c r="K207" s="5" t="n"/>
    </row>
    <row r="208">
      <c r="A208" s="7" t="n"/>
      <c r="B208" s="5" t="n"/>
      <c r="C208" s="5" t="n"/>
      <c r="D208" s="5" t="n"/>
      <c r="E208" s="5" t="n"/>
      <c r="F208" s="20" t="n"/>
      <c r="G208" s="5" t="n"/>
      <c r="H208" s="21">
        <f>IF(B208="","",IFERROR(VLOOKUP(B208,'Rates &amp; lists'!$A$4:$B$40,2,FALSE),0))</f>
        <v/>
      </c>
      <c r="I208" s="21">
        <f>IF(AND(G208="Yes",N(F208)&gt;0),F208*N(H208),0)</f>
        <v/>
      </c>
      <c r="J208" s="5" t="n"/>
      <c r="K208" s="5" t="n"/>
    </row>
    <row r="209">
      <c r="A209" s="7" t="n"/>
      <c r="B209" s="5" t="n"/>
      <c r="C209" s="5" t="n"/>
      <c r="D209" s="5" t="n"/>
      <c r="E209" s="5" t="n"/>
      <c r="F209" s="20" t="n"/>
      <c r="G209" s="5" t="n"/>
      <c r="H209" s="21">
        <f>IF(B209="","",IFERROR(VLOOKUP(B209,'Rates &amp; lists'!$A$4:$B$40,2,FALSE),0))</f>
        <v/>
      </c>
      <c r="I209" s="21">
        <f>IF(AND(G209="Yes",N(F209)&gt;0),F209*N(H209),0)</f>
        <v/>
      </c>
      <c r="J209" s="5" t="n"/>
      <c r="K209" s="5" t="n"/>
    </row>
    <row r="210">
      <c r="A210" s="7" t="n"/>
      <c r="B210" s="5" t="n"/>
      <c r="C210" s="5" t="n"/>
      <c r="D210" s="5" t="n"/>
      <c r="E210" s="5" t="n"/>
      <c r="F210" s="20" t="n"/>
      <c r="G210" s="5" t="n"/>
      <c r="H210" s="21">
        <f>IF(B210="","",IFERROR(VLOOKUP(B210,'Rates &amp; lists'!$A$4:$B$40,2,FALSE),0))</f>
        <v/>
      </c>
      <c r="I210" s="21">
        <f>IF(AND(G210="Yes",N(F210)&gt;0),F210*N(H210),0)</f>
        <v/>
      </c>
      <c r="J210" s="5" t="n"/>
      <c r="K210" s="5" t="n"/>
    </row>
    <row r="211">
      <c r="A211" s="7" t="n"/>
      <c r="B211" s="5" t="n"/>
      <c r="C211" s="5" t="n"/>
      <c r="D211" s="5" t="n"/>
      <c r="E211" s="5" t="n"/>
      <c r="F211" s="20" t="n"/>
      <c r="G211" s="5" t="n"/>
      <c r="H211" s="21">
        <f>IF(B211="","",IFERROR(VLOOKUP(B211,'Rates &amp; lists'!$A$4:$B$40,2,FALSE),0))</f>
        <v/>
      </c>
      <c r="I211" s="21">
        <f>IF(AND(G211="Yes",N(F211)&gt;0),F211*N(H211),0)</f>
        <v/>
      </c>
      <c r="J211" s="5" t="n"/>
      <c r="K211" s="5" t="n"/>
    </row>
    <row r="212">
      <c r="A212" s="7" t="n"/>
      <c r="B212" s="5" t="n"/>
      <c r="C212" s="5" t="n"/>
      <c r="D212" s="5" t="n"/>
      <c r="E212" s="5" t="n"/>
      <c r="F212" s="20" t="n"/>
      <c r="G212" s="5" t="n"/>
      <c r="H212" s="21">
        <f>IF(B212="","",IFERROR(VLOOKUP(B212,'Rates &amp; lists'!$A$4:$B$40,2,FALSE),0))</f>
        <v/>
      </c>
      <c r="I212" s="21">
        <f>IF(AND(G212="Yes",N(F212)&gt;0),F212*N(H212),0)</f>
        <v/>
      </c>
      <c r="J212" s="5" t="n"/>
      <c r="K212" s="5" t="n"/>
    </row>
    <row r="213">
      <c r="A213" s="7" t="n"/>
      <c r="B213" s="5" t="n"/>
      <c r="C213" s="5" t="n"/>
      <c r="D213" s="5" t="n"/>
      <c r="E213" s="5" t="n"/>
      <c r="F213" s="20" t="n"/>
      <c r="G213" s="5" t="n"/>
      <c r="H213" s="21">
        <f>IF(B213="","",IFERROR(VLOOKUP(B213,'Rates &amp; lists'!$A$4:$B$40,2,FALSE),0))</f>
        <v/>
      </c>
      <c r="I213" s="21">
        <f>IF(AND(G213="Yes",N(F213)&gt;0),F213*N(H213),0)</f>
        <v/>
      </c>
      <c r="J213" s="5" t="n"/>
      <c r="K213" s="5" t="n"/>
    </row>
    <row r="214">
      <c r="A214" s="7" t="n"/>
      <c r="B214" s="5" t="n"/>
      <c r="C214" s="5" t="n"/>
      <c r="D214" s="5" t="n"/>
      <c r="E214" s="5" t="n"/>
      <c r="F214" s="20" t="n"/>
      <c r="G214" s="5" t="n"/>
      <c r="H214" s="21">
        <f>IF(B214="","",IFERROR(VLOOKUP(B214,'Rates &amp; lists'!$A$4:$B$40,2,FALSE),0))</f>
        <v/>
      </c>
      <c r="I214" s="21">
        <f>IF(AND(G214="Yes",N(F214)&gt;0),F214*N(H214),0)</f>
        <v/>
      </c>
      <c r="J214" s="5" t="n"/>
      <c r="K214" s="5" t="n"/>
    </row>
    <row r="215">
      <c r="A215" s="7" t="n"/>
      <c r="B215" s="5" t="n"/>
      <c r="C215" s="5" t="n"/>
      <c r="D215" s="5" t="n"/>
      <c r="E215" s="5" t="n"/>
      <c r="F215" s="20" t="n"/>
      <c r="G215" s="5" t="n"/>
      <c r="H215" s="21">
        <f>IF(B215="","",IFERROR(VLOOKUP(B215,'Rates &amp; lists'!$A$4:$B$40,2,FALSE),0))</f>
        <v/>
      </c>
      <c r="I215" s="21">
        <f>IF(AND(G215="Yes",N(F215)&gt;0),F215*N(H215),0)</f>
        <v/>
      </c>
      <c r="J215" s="5" t="n"/>
      <c r="K215" s="5" t="n"/>
    </row>
    <row r="216">
      <c r="A216" s="7" t="n"/>
      <c r="B216" s="5" t="n"/>
      <c r="C216" s="5" t="n"/>
      <c r="D216" s="5" t="n"/>
      <c r="E216" s="5" t="n"/>
      <c r="F216" s="20" t="n"/>
      <c r="G216" s="5" t="n"/>
      <c r="H216" s="21">
        <f>IF(B216="","",IFERROR(VLOOKUP(B216,'Rates &amp; lists'!$A$4:$B$40,2,FALSE),0))</f>
        <v/>
      </c>
      <c r="I216" s="21">
        <f>IF(AND(G216="Yes",N(F216)&gt;0),F216*N(H216),0)</f>
        <v/>
      </c>
      <c r="J216" s="5" t="n"/>
      <c r="K216" s="5" t="n"/>
    </row>
    <row r="217">
      <c r="A217" s="7" t="n"/>
      <c r="B217" s="5" t="n"/>
      <c r="C217" s="5" t="n"/>
      <c r="D217" s="5" t="n"/>
      <c r="E217" s="5" t="n"/>
      <c r="F217" s="20" t="n"/>
      <c r="G217" s="5" t="n"/>
      <c r="H217" s="21">
        <f>IF(B217="","",IFERROR(VLOOKUP(B217,'Rates &amp; lists'!$A$4:$B$40,2,FALSE),0))</f>
        <v/>
      </c>
      <c r="I217" s="21">
        <f>IF(AND(G217="Yes",N(F217)&gt;0),F217*N(H217),0)</f>
        <v/>
      </c>
      <c r="J217" s="5" t="n"/>
      <c r="K217" s="5" t="n"/>
    </row>
    <row r="218">
      <c r="A218" s="7" t="n"/>
      <c r="B218" s="5" t="n"/>
      <c r="C218" s="5" t="n"/>
      <c r="D218" s="5" t="n"/>
      <c r="E218" s="5" t="n"/>
      <c r="F218" s="20" t="n"/>
      <c r="G218" s="5" t="n"/>
      <c r="H218" s="21">
        <f>IF(B218="","",IFERROR(VLOOKUP(B218,'Rates &amp; lists'!$A$4:$B$40,2,FALSE),0))</f>
        <v/>
      </c>
      <c r="I218" s="21">
        <f>IF(AND(G218="Yes",N(F218)&gt;0),F218*N(H218),0)</f>
        <v/>
      </c>
      <c r="J218" s="5" t="n"/>
      <c r="K218" s="5" t="n"/>
    </row>
    <row r="219">
      <c r="A219" s="7" t="n"/>
      <c r="B219" s="5" t="n"/>
      <c r="C219" s="5" t="n"/>
      <c r="D219" s="5" t="n"/>
      <c r="E219" s="5" t="n"/>
      <c r="F219" s="20" t="n"/>
      <c r="G219" s="5" t="n"/>
      <c r="H219" s="21">
        <f>IF(B219="","",IFERROR(VLOOKUP(B219,'Rates &amp; lists'!$A$4:$B$40,2,FALSE),0))</f>
        <v/>
      </c>
      <c r="I219" s="21">
        <f>IF(AND(G219="Yes",N(F219)&gt;0),F219*N(H219),0)</f>
        <v/>
      </c>
      <c r="J219" s="5" t="n"/>
      <c r="K219" s="5" t="n"/>
    </row>
    <row r="220">
      <c r="A220" s="7" t="n"/>
      <c r="B220" s="5" t="n"/>
      <c r="C220" s="5" t="n"/>
      <c r="D220" s="5" t="n"/>
      <c r="E220" s="5" t="n"/>
      <c r="F220" s="20" t="n"/>
      <c r="G220" s="5" t="n"/>
      <c r="H220" s="21">
        <f>IF(B220="","",IFERROR(VLOOKUP(B220,'Rates &amp; lists'!$A$4:$B$40,2,FALSE),0))</f>
        <v/>
      </c>
      <c r="I220" s="21">
        <f>IF(AND(G220="Yes",N(F220)&gt;0),F220*N(H220),0)</f>
        <v/>
      </c>
      <c r="J220" s="5" t="n"/>
      <c r="K220" s="5" t="n"/>
    </row>
    <row r="221">
      <c r="A221" s="7" t="n"/>
      <c r="B221" s="5" t="n"/>
      <c r="C221" s="5" t="n"/>
      <c r="D221" s="5" t="n"/>
      <c r="E221" s="5" t="n"/>
      <c r="F221" s="20" t="n"/>
      <c r="G221" s="5" t="n"/>
      <c r="H221" s="21">
        <f>IF(B221="","",IFERROR(VLOOKUP(B221,'Rates &amp; lists'!$A$4:$B$40,2,FALSE),0))</f>
        <v/>
      </c>
      <c r="I221" s="21">
        <f>IF(AND(G221="Yes",N(F221)&gt;0),F221*N(H221),0)</f>
        <v/>
      </c>
      <c r="J221" s="5" t="n"/>
      <c r="K221" s="5" t="n"/>
    </row>
    <row r="222">
      <c r="A222" s="7" t="n"/>
      <c r="B222" s="5" t="n"/>
      <c r="C222" s="5" t="n"/>
      <c r="D222" s="5" t="n"/>
      <c r="E222" s="5" t="n"/>
      <c r="F222" s="20" t="n"/>
      <c r="G222" s="5" t="n"/>
      <c r="H222" s="21">
        <f>IF(B222="","",IFERROR(VLOOKUP(B222,'Rates &amp; lists'!$A$4:$B$40,2,FALSE),0))</f>
        <v/>
      </c>
      <c r="I222" s="21">
        <f>IF(AND(G222="Yes",N(F222)&gt;0),F222*N(H222),0)</f>
        <v/>
      </c>
      <c r="J222" s="5" t="n"/>
      <c r="K222" s="5" t="n"/>
    </row>
    <row r="223">
      <c r="A223" s="7" t="n"/>
      <c r="B223" s="5" t="n"/>
      <c r="C223" s="5" t="n"/>
      <c r="D223" s="5" t="n"/>
      <c r="E223" s="5" t="n"/>
      <c r="F223" s="20" t="n"/>
      <c r="G223" s="5" t="n"/>
      <c r="H223" s="21">
        <f>IF(B223="","",IFERROR(VLOOKUP(B223,'Rates &amp; lists'!$A$4:$B$40,2,FALSE),0))</f>
        <v/>
      </c>
      <c r="I223" s="21">
        <f>IF(AND(G223="Yes",N(F223)&gt;0),F223*N(H223),0)</f>
        <v/>
      </c>
      <c r="J223" s="5" t="n"/>
      <c r="K223" s="5" t="n"/>
    </row>
    <row r="224">
      <c r="A224" s="7" t="n"/>
      <c r="B224" s="5" t="n"/>
      <c r="C224" s="5" t="n"/>
      <c r="D224" s="5" t="n"/>
      <c r="E224" s="5" t="n"/>
      <c r="F224" s="20" t="n"/>
      <c r="G224" s="5" t="n"/>
      <c r="H224" s="21">
        <f>IF(B224="","",IFERROR(VLOOKUP(B224,'Rates &amp; lists'!$A$4:$B$40,2,FALSE),0))</f>
        <v/>
      </c>
      <c r="I224" s="21">
        <f>IF(AND(G224="Yes",N(F224)&gt;0),F224*N(H224),0)</f>
        <v/>
      </c>
      <c r="J224" s="5" t="n"/>
      <c r="K224" s="5" t="n"/>
    </row>
    <row r="225">
      <c r="A225" s="7" t="n"/>
      <c r="B225" s="5" t="n"/>
      <c r="C225" s="5" t="n"/>
      <c r="D225" s="5" t="n"/>
      <c r="E225" s="5" t="n"/>
      <c r="F225" s="20" t="n"/>
      <c r="G225" s="5" t="n"/>
      <c r="H225" s="21">
        <f>IF(B225="","",IFERROR(VLOOKUP(B225,'Rates &amp; lists'!$A$4:$B$40,2,FALSE),0))</f>
        <v/>
      </c>
      <c r="I225" s="21">
        <f>IF(AND(G225="Yes",N(F225)&gt;0),F225*N(H225),0)</f>
        <v/>
      </c>
      <c r="J225" s="5" t="n"/>
      <c r="K225" s="5" t="n"/>
    </row>
    <row r="226">
      <c r="A226" s="7" t="n"/>
      <c r="B226" s="5" t="n"/>
      <c r="C226" s="5" t="n"/>
      <c r="D226" s="5" t="n"/>
      <c r="E226" s="5" t="n"/>
      <c r="F226" s="20" t="n"/>
      <c r="G226" s="5" t="n"/>
      <c r="H226" s="21">
        <f>IF(B226="","",IFERROR(VLOOKUP(B226,'Rates &amp; lists'!$A$4:$B$40,2,FALSE),0))</f>
        <v/>
      </c>
      <c r="I226" s="21">
        <f>IF(AND(G226="Yes",N(F226)&gt;0),F226*N(H226),0)</f>
        <v/>
      </c>
      <c r="J226" s="5" t="n"/>
      <c r="K226" s="5" t="n"/>
    </row>
    <row r="227">
      <c r="A227" s="7" t="n"/>
      <c r="B227" s="5" t="n"/>
      <c r="C227" s="5" t="n"/>
      <c r="D227" s="5" t="n"/>
      <c r="E227" s="5" t="n"/>
      <c r="F227" s="20" t="n"/>
      <c r="G227" s="5" t="n"/>
      <c r="H227" s="21">
        <f>IF(B227="","",IFERROR(VLOOKUP(B227,'Rates &amp; lists'!$A$4:$B$40,2,FALSE),0))</f>
        <v/>
      </c>
      <c r="I227" s="21">
        <f>IF(AND(G227="Yes",N(F227)&gt;0),F227*N(H227),0)</f>
        <v/>
      </c>
      <c r="J227" s="5" t="n"/>
      <c r="K227" s="5" t="n"/>
    </row>
    <row r="228">
      <c r="A228" s="7" t="n"/>
      <c r="B228" s="5" t="n"/>
      <c r="C228" s="5" t="n"/>
      <c r="D228" s="5" t="n"/>
      <c r="E228" s="5" t="n"/>
      <c r="F228" s="20" t="n"/>
      <c r="G228" s="5" t="n"/>
      <c r="H228" s="21">
        <f>IF(B228="","",IFERROR(VLOOKUP(B228,'Rates &amp; lists'!$A$4:$B$40,2,FALSE),0))</f>
        <v/>
      </c>
      <c r="I228" s="21">
        <f>IF(AND(G228="Yes",N(F228)&gt;0),F228*N(H228),0)</f>
        <v/>
      </c>
      <c r="J228" s="5" t="n"/>
      <c r="K228" s="5" t="n"/>
    </row>
    <row r="229">
      <c r="A229" s="7" t="n"/>
      <c r="B229" s="5" t="n"/>
      <c r="C229" s="5" t="n"/>
      <c r="D229" s="5" t="n"/>
      <c r="E229" s="5" t="n"/>
      <c r="F229" s="20" t="n"/>
      <c r="G229" s="5" t="n"/>
      <c r="H229" s="21">
        <f>IF(B229="","",IFERROR(VLOOKUP(B229,'Rates &amp; lists'!$A$4:$B$40,2,FALSE),0))</f>
        <v/>
      </c>
      <c r="I229" s="21">
        <f>IF(AND(G229="Yes",N(F229)&gt;0),F229*N(H229),0)</f>
        <v/>
      </c>
      <c r="J229" s="5" t="n"/>
      <c r="K229" s="5" t="n"/>
    </row>
    <row r="230">
      <c r="A230" s="7" t="n"/>
      <c r="B230" s="5" t="n"/>
      <c r="C230" s="5" t="n"/>
      <c r="D230" s="5" t="n"/>
      <c r="E230" s="5" t="n"/>
      <c r="F230" s="20" t="n"/>
      <c r="G230" s="5" t="n"/>
      <c r="H230" s="21">
        <f>IF(B230="","",IFERROR(VLOOKUP(B230,'Rates &amp; lists'!$A$4:$B$40,2,FALSE),0))</f>
        <v/>
      </c>
      <c r="I230" s="21">
        <f>IF(AND(G230="Yes",N(F230)&gt;0),F230*N(H230),0)</f>
        <v/>
      </c>
      <c r="J230" s="5" t="n"/>
      <c r="K230" s="5" t="n"/>
    </row>
    <row r="231">
      <c r="A231" s="7" t="n"/>
      <c r="B231" s="5" t="n"/>
      <c r="C231" s="5" t="n"/>
      <c r="D231" s="5" t="n"/>
      <c r="E231" s="5" t="n"/>
      <c r="F231" s="20" t="n"/>
      <c r="G231" s="5" t="n"/>
      <c r="H231" s="21">
        <f>IF(B231="","",IFERROR(VLOOKUP(B231,'Rates &amp; lists'!$A$4:$B$40,2,FALSE),0))</f>
        <v/>
      </c>
      <c r="I231" s="21">
        <f>IF(AND(G231="Yes",N(F231)&gt;0),F231*N(H231),0)</f>
        <v/>
      </c>
      <c r="J231" s="5" t="n"/>
      <c r="K231" s="5" t="n"/>
    </row>
    <row r="232">
      <c r="A232" s="7" t="n"/>
      <c r="B232" s="5" t="n"/>
      <c r="C232" s="5" t="n"/>
      <c r="D232" s="5" t="n"/>
      <c r="E232" s="5" t="n"/>
      <c r="F232" s="20" t="n"/>
      <c r="G232" s="5" t="n"/>
      <c r="H232" s="21">
        <f>IF(B232="","",IFERROR(VLOOKUP(B232,'Rates &amp; lists'!$A$4:$B$40,2,FALSE),0))</f>
        <v/>
      </c>
      <c r="I232" s="21">
        <f>IF(AND(G232="Yes",N(F232)&gt;0),F232*N(H232),0)</f>
        <v/>
      </c>
      <c r="J232" s="5" t="n"/>
      <c r="K232" s="5" t="n"/>
    </row>
    <row r="233">
      <c r="A233" s="7" t="n"/>
      <c r="B233" s="5" t="n"/>
      <c r="C233" s="5" t="n"/>
      <c r="D233" s="5" t="n"/>
      <c r="E233" s="5" t="n"/>
      <c r="F233" s="20" t="n"/>
      <c r="G233" s="5" t="n"/>
      <c r="H233" s="21">
        <f>IF(B233="","",IFERROR(VLOOKUP(B233,'Rates &amp; lists'!$A$4:$B$40,2,FALSE),0))</f>
        <v/>
      </c>
      <c r="I233" s="21">
        <f>IF(AND(G233="Yes",N(F233)&gt;0),F233*N(H233),0)</f>
        <v/>
      </c>
      <c r="J233" s="5" t="n"/>
      <c r="K233" s="5" t="n"/>
    </row>
    <row r="234">
      <c r="A234" s="7" t="n"/>
      <c r="B234" s="5" t="n"/>
      <c r="C234" s="5" t="n"/>
      <c r="D234" s="5" t="n"/>
      <c r="E234" s="5" t="n"/>
      <c r="F234" s="20" t="n"/>
      <c r="G234" s="5" t="n"/>
      <c r="H234" s="21">
        <f>IF(B234="","",IFERROR(VLOOKUP(B234,'Rates &amp; lists'!$A$4:$B$40,2,FALSE),0))</f>
        <v/>
      </c>
      <c r="I234" s="21">
        <f>IF(AND(G234="Yes",N(F234)&gt;0),F234*N(H234),0)</f>
        <v/>
      </c>
      <c r="J234" s="5" t="n"/>
      <c r="K234" s="5" t="n"/>
    </row>
    <row r="235">
      <c r="A235" s="7" t="n"/>
      <c r="B235" s="5" t="n"/>
      <c r="C235" s="5" t="n"/>
      <c r="D235" s="5" t="n"/>
      <c r="E235" s="5" t="n"/>
      <c r="F235" s="20" t="n"/>
      <c r="G235" s="5" t="n"/>
      <c r="H235" s="21">
        <f>IF(B235="","",IFERROR(VLOOKUP(B235,'Rates &amp; lists'!$A$4:$B$40,2,FALSE),0))</f>
        <v/>
      </c>
      <c r="I235" s="21">
        <f>IF(AND(G235="Yes",N(F235)&gt;0),F235*N(H235),0)</f>
        <v/>
      </c>
      <c r="J235" s="5" t="n"/>
      <c r="K235" s="5" t="n"/>
    </row>
    <row r="236">
      <c r="A236" s="7" t="n"/>
      <c r="B236" s="5" t="n"/>
      <c r="C236" s="5" t="n"/>
      <c r="D236" s="5" t="n"/>
      <c r="E236" s="5" t="n"/>
      <c r="F236" s="20" t="n"/>
      <c r="G236" s="5" t="n"/>
      <c r="H236" s="21">
        <f>IF(B236="","",IFERROR(VLOOKUP(B236,'Rates &amp; lists'!$A$4:$B$40,2,FALSE),0))</f>
        <v/>
      </c>
      <c r="I236" s="21">
        <f>IF(AND(G236="Yes",N(F236)&gt;0),F236*N(H236),0)</f>
        <v/>
      </c>
      <c r="J236" s="5" t="n"/>
      <c r="K236" s="5" t="n"/>
    </row>
    <row r="237">
      <c r="A237" s="7" t="n"/>
      <c r="B237" s="5" t="n"/>
      <c r="C237" s="5" t="n"/>
      <c r="D237" s="5" t="n"/>
      <c r="E237" s="5" t="n"/>
      <c r="F237" s="20" t="n"/>
      <c r="G237" s="5" t="n"/>
      <c r="H237" s="21">
        <f>IF(B237="","",IFERROR(VLOOKUP(B237,'Rates &amp; lists'!$A$4:$B$40,2,FALSE),0))</f>
        <v/>
      </c>
      <c r="I237" s="21">
        <f>IF(AND(G237="Yes",N(F237)&gt;0),F237*N(H237),0)</f>
        <v/>
      </c>
      <c r="J237" s="5" t="n"/>
      <c r="K237" s="5" t="n"/>
    </row>
    <row r="238">
      <c r="A238" s="7" t="n"/>
      <c r="B238" s="5" t="n"/>
      <c r="C238" s="5" t="n"/>
      <c r="D238" s="5" t="n"/>
      <c r="E238" s="5" t="n"/>
      <c r="F238" s="20" t="n"/>
      <c r="G238" s="5" t="n"/>
      <c r="H238" s="21">
        <f>IF(B238="","",IFERROR(VLOOKUP(B238,'Rates &amp; lists'!$A$4:$B$40,2,FALSE),0))</f>
        <v/>
      </c>
      <c r="I238" s="21">
        <f>IF(AND(G238="Yes",N(F238)&gt;0),F238*N(H238),0)</f>
        <v/>
      </c>
      <c r="J238" s="5" t="n"/>
      <c r="K238" s="5" t="n"/>
    </row>
    <row r="239">
      <c r="A239" s="7" t="n"/>
      <c r="B239" s="5" t="n"/>
      <c r="C239" s="5" t="n"/>
      <c r="D239" s="5" t="n"/>
      <c r="E239" s="5" t="n"/>
      <c r="F239" s="20" t="n"/>
      <c r="G239" s="5" t="n"/>
      <c r="H239" s="21">
        <f>IF(B239="","",IFERROR(VLOOKUP(B239,'Rates &amp; lists'!$A$4:$B$40,2,FALSE),0))</f>
        <v/>
      </c>
      <c r="I239" s="21">
        <f>IF(AND(G239="Yes",N(F239)&gt;0),F239*N(H239),0)</f>
        <v/>
      </c>
      <c r="J239" s="5" t="n"/>
      <c r="K239" s="5" t="n"/>
    </row>
    <row r="240">
      <c r="A240" s="7" t="n"/>
      <c r="B240" s="5" t="n"/>
      <c r="C240" s="5" t="n"/>
      <c r="D240" s="5" t="n"/>
      <c r="E240" s="5" t="n"/>
      <c r="F240" s="20" t="n"/>
      <c r="G240" s="5" t="n"/>
      <c r="H240" s="21">
        <f>IF(B240="","",IFERROR(VLOOKUP(B240,'Rates &amp; lists'!$A$4:$B$40,2,FALSE),0))</f>
        <v/>
      </c>
      <c r="I240" s="21">
        <f>IF(AND(G240="Yes",N(F240)&gt;0),F240*N(H240),0)</f>
        <v/>
      </c>
      <c r="J240" s="5" t="n"/>
      <c r="K240" s="5" t="n"/>
    </row>
    <row r="241">
      <c r="A241" s="7" t="n"/>
      <c r="B241" s="5" t="n"/>
      <c r="C241" s="5" t="n"/>
      <c r="D241" s="5" t="n"/>
      <c r="E241" s="5" t="n"/>
      <c r="F241" s="20" t="n"/>
      <c r="G241" s="5" t="n"/>
      <c r="H241" s="21">
        <f>IF(B241="","",IFERROR(VLOOKUP(B241,'Rates &amp; lists'!$A$4:$B$40,2,FALSE),0))</f>
        <v/>
      </c>
      <c r="I241" s="21">
        <f>IF(AND(G241="Yes",N(F241)&gt;0),F241*N(H241),0)</f>
        <v/>
      </c>
      <c r="J241" s="5" t="n"/>
      <c r="K241" s="5" t="n"/>
    </row>
    <row r="242">
      <c r="A242" s="7" t="n"/>
      <c r="B242" s="5" t="n"/>
      <c r="C242" s="5" t="n"/>
      <c r="D242" s="5" t="n"/>
      <c r="E242" s="5" t="n"/>
      <c r="F242" s="20" t="n"/>
      <c r="G242" s="5" t="n"/>
      <c r="H242" s="21">
        <f>IF(B242="","",IFERROR(VLOOKUP(B242,'Rates &amp; lists'!$A$4:$B$40,2,FALSE),0))</f>
        <v/>
      </c>
      <c r="I242" s="21">
        <f>IF(AND(G242="Yes",N(F242)&gt;0),F242*N(H242),0)</f>
        <v/>
      </c>
      <c r="J242" s="5" t="n"/>
      <c r="K242" s="5" t="n"/>
    </row>
    <row r="243">
      <c r="A243" s="7" t="n"/>
      <c r="B243" s="5" t="n"/>
      <c r="C243" s="5" t="n"/>
      <c r="D243" s="5" t="n"/>
      <c r="E243" s="5" t="n"/>
      <c r="F243" s="20" t="n"/>
      <c r="G243" s="5" t="n"/>
      <c r="H243" s="21">
        <f>IF(B243="","",IFERROR(VLOOKUP(B243,'Rates &amp; lists'!$A$4:$B$40,2,FALSE),0))</f>
        <v/>
      </c>
      <c r="I243" s="21">
        <f>IF(AND(G243="Yes",N(F243)&gt;0),F243*N(H243),0)</f>
        <v/>
      </c>
      <c r="J243" s="5" t="n"/>
      <c r="K243" s="5" t="n"/>
    </row>
    <row r="244">
      <c r="A244" s="7" t="n"/>
      <c r="B244" s="5" t="n"/>
      <c r="C244" s="5" t="n"/>
      <c r="D244" s="5" t="n"/>
      <c r="E244" s="5" t="n"/>
      <c r="F244" s="20" t="n"/>
      <c r="G244" s="5" t="n"/>
      <c r="H244" s="21">
        <f>IF(B244="","",IFERROR(VLOOKUP(B244,'Rates &amp; lists'!$A$4:$B$40,2,FALSE),0))</f>
        <v/>
      </c>
      <c r="I244" s="21">
        <f>IF(AND(G244="Yes",N(F244)&gt;0),F244*N(H244),0)</f>
        <v/>
      </c>
      <c r="J244" s="5" t="n"/>
      <c r="K244" s="5" t="n"/>
    </row>
    <row r="245">
      <c r="A245" s="7" t="n"/>
      <c r="B245" s="5" t="n"/>
      <c r="C245" s="5" t="n"/>
      <c r="D245" s="5" t="n"/>
      <c r="E245" s="5" t="n"/>
      <c r="F245" s="20" t="n"/>
      <c r="G245" s="5" t="n"/>
      <c r="H245" s="21">
        <f>IF(B245="","",IFERROR(VLOOKUP(B245,'Rates &amp; lists'!$A$4:$B$40,2,FALSE),0))</f>
        <v/>
      </c>
      <c r="I245" s="21">
        <f>IF(AND(G245="Yes",N(F245)&gt;0),F245*N(H245),0)</f>
        <v/>
      </c>
      <c r="J245" s="5" t="n"/>
      <c r="K245" s="5" t="n"/>
    </row>
    <row r="246">
      <c r="A246" s="7" t="n"/>
      <c r="B246" s="5" t="n"/>
      <c r="C246" s="5" t="n"/>
      <c r="D246" s="5" t="n"/>
      <c r="E246" s="5" t="n"/>
      <c r="F246" s="20" t="n"/>
      <c r="G246" s="5" t="n"/>
      <c r="H246" s="21">
        <f>IF(B246="","",IFERROR(VLOOKUP(B246,'Rates &amp; lists'!$A$4:$B$40,2,FALSE),0))</f>
        <v/>
      </c>
      <c r="I246" s="21">
        <f>IF(AND(G246="Yes",N(F246)&gt;0),F246*N(H246),0)</f>
        <v/>
      </c>
      <c r="J246" s="5" t="n"/>
      <c r="K246" s="5" t="n"/>
    </row>
    <row r="247">
      <c r="A247" s="7" t="n"/>
      <c r="B247" s="5" t="n"/>
      <c r="C247" s="5" t="n"/>
      <c r="D247" s="5" t="n"/>
      <c r="E247" s="5" t="n"/>
      <c r="F247" s="20" t="n"/>
      <c r="G247" s="5" t="n"/>
      <c r="H247" s="21">
        <f>IF(B247="","",IFERROR(VLOOKUP(B247,'Rates &amp; lists'!$A$4:$B$40,2,FALSE),0))</f>
        <v/>
      </c>
      <c r="I247" s="21">
        <f>IF(AND(G247="Yes",N(F247)&gt;0),F247*N(H247),0)</f>
        <v/>
      </c>
      <c r="J247" s="5" t="n"/>
      <c r="K247" s="5" t="n"/>
    </row>
    <row r="248">
      <c r="A248" s="7" t="n"/>
      <c r="B248" s="5" t="n"/>
      <c r="C248" s="5" t="n"/>
      <c r="D248" s="5" t="n"/>
      <c r="E248" s="5" t="n"/>
      <c r="F248" s="20" t="n"/>
      <c r="G248" s="5" t="n"/>
      <c r="H248" s="21">
        <f>IF(B248="","",IFERROR(VLOOKUP(B248,'Rates &amp; lists'!$A$4:$B$40,2,FALSE),0))</f>
        <v/>
      </c>
      <c r="I248" s="21">
        <f>IF(AND(G248="Yes",N(F248)&gt;0),F248*N(H248),0)</f>
        <v/>
      </c>
      <c r="J248" s="5" t="n"/>
      <c r="K248" s="5" t="n"/>
    </row>
    <row r="249">
      <c r="A249" s="7" t="n"/>
      <c r="B249" s="5" t="n"/>
      <c r="C249" s="5" t="n"/>
      <c r="D249" s="5" t="n"/>
      <c r="E249" s="5" t="n"/>
      <c r="F249" s="20" t="n"/>
      <c r="G249" s="5" t="n"/>
      <c r="H249" s="21">
        <f>IF(B249="","",IFERROR(VLOOKUP(B249,'Rates &amp; lists'!$A$4:$B$40,2,FALSE),0))</f>
        <v/>
      </c>
      <c r="I249" s="21">
        <f>IF(AND(G249="Yes",N(F249)&gt;0),F249*N(H249),0)</f>
        <v/>
      </c>
      <c r="J249" s="5" t="n"/>
      <c r="K249" s="5" t="n"/>
    </row>
    <row r="250">
      <c r="A250" s="7" t="n"/>
      <c r="B250" s="5" t="n"/>
      <c r="C250" s="5" t="n"/>
      <c r="D250" s="5" t="n"/>
      <c r="E250" s="5" t="n"/>
      <c r="F250" s="20" t="n"/>
      <c r="G250" s="5" t="n"/>
      <c r="H250" s="21">
        <f>IF(B250="","",IFERROR(VLOOKUP(B250,'Rates &amp; lists'!$A$4:$B$40,2,FALSE),0))</f>
        <v/>
      </c>
      <c r="I250" s="21">
        <f>IF(AND(G250="Yes",N(F250)&gt;0),F250*N(H250),0)</f>
        <v/>
      </c>
      <c r="J250" s="5" t="n"/>
      <c r="K250" s="5" t="n"/>
    </row>
    <row r="251">
      <c r="A251" s="7" t="n"/>
      <c r="B251" s="5" t="n"/>
      <c r="C251" s="5" t="n"/>
      <c r="D251" s="5" t="n"/>
      <c r="E251" s="5" t="n"/>
      <c r="F251" s="20" t="n"/>
      <c r="G251" s="5" t="n"/>
      <c r="H251" s="21">
        <f>IF(B251="","",IFERROR(VLOOKUP(B251,'Rates &amp; lists'!$A$4:$B$40,2,FALSE),0))</f>
        <v/>
      </c>
      <c r="I251" s="21">
        <f>IF(AND(G251="Yes",N(F251)&gt;0),F251*N(H251),0)</f>
        <v/>
      </c>
      <c r="J251" s="5" t="n"/>
      <c r="K251" s="5" t="n"/>
    </row>
    <row r="252">
      <c r="A252" s="7" t="n"/>
      <c r="B252" s="5" t="n"/>
      <c r="C252" s="5" t="n"/>
      <c r="D252" s="5" t="n"/>
      <c r="E252" s="5" t="n"/>
      <c r="F252" s="20" t="n"/>
      <c r="G252" s="5" t="n"/>
      <c r="H252" s="21">
        <f>IF(B252="","",IFERROR(VLOOKUP(B252,'Rates &amp; lists'!$A$4:$B$40,2,FALSE),0))</f>
        <v/>
      </c>
      <c r="I252" s="21">
        <f>IF(AND(G252="Yes",N(F252)&gt;0),F252*N(H252),0)</f>
        <v/>
      </c>
      <c r="J252" s="5" t="n"/>
      <c r="K252" s="5" t="n"/>
    </row>
    <row r="253">
      <c r="A253" s="7" t="n"/>
      <c r="B253" s="5" t="n"/>
      <c r="C253" s="5" t="n"/>
      <c r="D253" s="5" t="n"/>
      <c r="E253" s="5" t="n"/>
      <c r="F253" s="20" t="n"/>
      <c r="G253" s="5" t="n"/>
      <c r="H253" s="21">
        <f>IF(B253="","",IFERROR(VLOOKUP(B253,'Rates &amp; lists'!$A$4:$B$40,2,FALSE),0))</f>
        <v/>
      </c>
      <c r="I253" s="21">
        <f>IF(AND(G253="Yes",N(F253)&gt;0),F253*N(H253),0)</f>
        <v/>
      </c>
      <c r="J253" s="5" t="n"/>
      <c r="K253" s="5" t="n"/>
    </row>
    <row r="254">
      <c r="A254" s="7" t="n"/>
      <c r="B254" s="5" t="n"/>
      <c r="C254" s="5" t="n"/>
      <c r="D254" s="5" t="n"/>
      <c r="E254" s="5" t="n"/>
      <c r="F254" s="20" t="n"/>
      <c r="G254" s="5" t="n"/>
      <c r="H254" s="21">
        <f>IF(B254="","",IFERROR(VLOOKUP(B254,'Rates &amp; lists'!$A$4:$B$40,2,FALSE),0))</f>
        <v/>
      </c>
      <c r="I254" s="21">
        <f>IF(AND(G254="Yes",N(F254)&gt;0),F254*N(H254),0)</f>
        <v/>
      </c>
      <c r="J254" s="5" t="n"/>
      <c r="K254" s="5" t="n"/>
    </row>
    <row r="255">
      <c r="A255" s="7" t="n"/>
      <c r="B255" s="5" t="n"/>
      <c r="C255" s="5" t="n"/>
      <c r="D255" s="5" t="n"/>
      <c r="E255" s="5" t="n"/>
      <c r="F255" s="20" t="n"/>
      <c r="G255" s="5" t="n"/>
      <c r="H255" s="21">
        <f>IF(B255="","",IFERROR(VLOOKUP(B255,'Rates &amp; lists'!$A$4:$B$40,2,FALSE),0))</f>
        <v/>
      </c>
      <c r="I255" s="21">
        <f>IF(AND(G255="Yes",N(F255)&gt;0),F255*N(H255),0)</f>
        <v/>
      </c>
      <c r="J255" s="5" t="n"/>
      <c r="K255" s="5" t="n"/>
    </row>
    <row r="256">
      <c r="A256" s="7" t="n"/>
      <c r="B256" s="5" t="n"/>
      <c r="C256" s="5" t="n"/>
      <c r="D256" s="5" t="n"/>
      <c r="E256" s="5" t="n"/>
      <c r="F256" s="20" t="n"/>
      <c r="G256" s="5" t="n"/>
      <c r="H256" s="21">
        <f>IF(B256="","",IFERROR(VLOOKUP(B256,'Rates &amp; lists'!$A$4:$B$40,2,FALSE),0))</f>
        <v/>
      </c>
      <c r="I256" s="21">
        <f>IF(AND(G256="Yes",N(F256)&gt;0),F256*N(H256),0)</f>
        <v/>
      </c>
      <c r="J256" s="5" t="n"/>
      <c r="K256" s="5" t="n"/>
    </row>
    <row r="257">
      <c r="A257" s="7" t="n"/>
      <c r="B257" s="5" t="n"/>
      <c r="C257" s="5" t="n"/>
      <c r="D257" s="5" t="n"/>
      <c r="E257" s="5" t="n"/>
      <c r="F257" s="20" t="n"/>
      <c r="G257" s="5" t="n"/>
      <c r="H257" s="21">
        <f>IF(B257="","",IFERROR(VLOOKUP(B257,'Rates &amp; lists'!$A$4:$B$40,2,FALSE),0))</f>
        <v/>
      </c>
      <c r="I257" s="21">
        <f>IF(AND(G257="Yes",N(F257)&gt;0),F257*N(H257),0)</f>
        <v/>
      </c>
      <c r="J257" s="5" t="n"/>
      <c r="K257" s="5" t="n"/>
    </row>
    <row r="258">
      <c r="A258" s="7" t="n"/>
      <c r="B258" s="5" t="n"/>
      <c r="C258" s="5" t="n"/>
      <c r="D258" s="5" t="n"/>
      <c r="E258" s="5" t="n"/>
      <c r="F258" s="20" t="n"/>
      <c r="G258" s="5" t="n"/>
      <c r="H258" s="21">
        <f>IF(B258="","",IFERROR(VLOOKUP(B258,'Rates &amp; lists'!$A$4:$B$40,2,FALSE),0))</f>
        <v/>
      </c>
      <c r="I258" s="21">
        <f>IF(AND(G258="Yes",N(F258)&gt;0),F258*N(H258),0)</f>
        <v/>
      </c>
      <c r="J258" s="5" t="n"/>
      <c r="K258" s="5" t="n"/>
    </row>
    <row r="259">
      <c r="A259" s="7" t="n"/>
      <c r="B259" s="5" t="n"/>
      <c r="C259" s="5" t="n"/>
      <c r="D259" s="5" t="n"/>
      <c r="E259" s="5" t="n"/>
      <c r="F259" s="20" t="n"/>
      <c r="G259" s="5" t="n"/>
      <c r="H259" s="21">
        <f>IF(B259="","",IFERROR(VLOOKUP(B259,'Rates &amp; lists'!$A$4:$B$40,2,FALSE),0))</f>
        <v/>
      </c>
      <c r="I259" s="21">
        <f>IF(AND(G259="Yes",N(F259)&gt;0),F259*N(H259),0)</f>
        <v/>
      </c>
      <c r="J259" s="5" t="n"/>
      <c r="K259" s="5" t="n"/>
    </row>
    <row r="260">
      <c r="A260" s="7" t="n"/>
      <c r="B260" s="5" t="n"/>
      <c r="C260" s="5" t="n"/>
      <c r="D260" s="5" t="n"/>
      <c r="E260" s="5" t="n"/>
      <c r="F260" s="20" t="n"/>
      <c r="G260" s="5" t="n"/>
      <c r="H260" s="21">
        <f>IF(B260="","",IFERROR(VLOOKUP(B260,'Rates &amp; lists'!$A$4:$B$40,2,FALSE),0))</f>
        <v/>
      </c>
      <c r="I260" s="21">
        <f>IF(AND(G260="Yes",N(F260)&gt;0),F260*N(H260),0)</f>
        <v/>
      </c>
      <c r="J260" s="5" t="n"/>
      <c r="K260" s="5" t="n"/>
    </row>
    <row r="261">
      <c r="A261" s="7" t="n"/>
      <c r="B261" s="5" t="n"/>
      <c r="C261" s="5" t="n"/>
      <c r="D261" s="5" t="n"/>
      <c r="E261" s="5" t="n"/>
      <c r="F261" s="20" t="n"/>
      <c r="G261" s="5" t="n"/>
      <c r="H261" s="21">
        <f>IF(B261="","",IFERROR(VLOOKUP(B261,'Rates &amp; lists'!$A$4:$B$40,2,FALSE),0))</f>
        <v/>
      </c>
      <c r="I261" s="21">
        <f>IF(AND(G261="Yes",N(F261)&gt;0),F261*N(H261),0)</f>
        <v/>
      </c>
      <c r="J261" s="5" t="n"/>
      <c r="K261" s="5" t="n"/>
    </row>
    <row r="262">
      <c r="A262" s="7" t="n"/>
      <c r="B262" s="5" t="n"/>
      <c r="C262" s="5" t="n"/>
      <c r="D262" s="5" t="n"/>
      <c r="E262" s="5" t="n"/>
      <c r="F262" s="20" t="n"/>
      <c r="G262" s="5" t="n"/>
      <c r="H262" s="21">
        <f>IF(B262="","",IFERROR(VLOOKUP(B262,'Rates &amp; lists'!$A$4:$B$40,2,FALSE),0))</f>
        <v/>
      </c>
      <c r="I262" s="21">
        <f>IF(AND(G262="Yes",N(F262)&gt;0),F262*N(H262),0)</f>
        <v/>
      </c>
      <c r="J262" s="5" t="n"/>
      <c r="K262" s="5" t="n"/>
    </row>
    <row r="263">
      <c r="A263" s="7" t="n"/>
      <c r="B263" s="5" t="n"/>
      <c r="C263" s="5" t="n"/>
      <c r="D263" s="5" t="n"/>
      <c r="E263" s="5" t="n"/>
      <c r="F263" s="20" t="n"/>
      <c r="G263" s="5" t="n"/>
      <c r="H263" s="21">
        <f>IF(B263="","",IFERROR(VLOOKUP(B263,'Rates &amp; lists'!$A$4:$B$40,2,FALSE),0))</f>
        <v/>
      </c>
      <c r="I263" s="21">
        <f>IF(AND(G263="Yes",N(F263)&gt;0),F263*N(H263),0)</f>
        <v/>
      </c>
      <c r="J263" s="5" t="n"/>
      <c r="K263" s="5" t="n"/>
    </row>
    <row r="264">
      <c r="A264" s="7" t="n"/>
      <c r="B264" s="5" t="n"/>
      <c r="C264" s="5" t="n"/>
      <c r="D264" s="5" t="n"/>
      <c r="E264" s="5" t="n"/>
      <c r="F264" s="20" t="n"/>
      <c r="G264" s="5" t="n"/>
      <c r="H264" s="21">
        <f>IF(B264="","",IFERROR(VLOOKUP(B264,'Rates &amp; lists'!$A$4:$B$40,2,FALSE),0))</f>
        <v/>
      </c>
      <c r="I264" s="21">
        <f>IF(AND(G264="Yes",N(F264)&gt;0),F264*N(H264),0)</f>
        <v/>
      </c>
      <c r="J264" s="5" t="n"/>
      <c r="K264" s="5" t="n"/>
    </row>
    <row r="265">
      <c r="A265" s="7" t="n"/>
      <c r="B265" s="5" t="n"/>
      <c r="C265" s="5" t="n"/>
      <c r="D265" s="5" t="n"/>
      <c r="E265" s="5" t="n"/>
      <c r="F265" s="20" t="n"/>
      <c r="G265" s="5" t="n"/>
      <c r="H265" s="21">
        <f>IF(B265="","",IFERROR(VLOOKUP(B265,'Rates &amp; lists'!$A$4:$B$40,2,FALSE),0))</f>
        <v/>
      </c>
      <c r="I265" s="21">
        <f>IF(AND(G265="Yes",N(F265)&gt;0),F265*N(H265),0)</f>
        <v/>
      </c>
      <c r="J265" s="5" t="n"/>
      <c r="K265" s="5" t="n"/>
    </row>
    <row r="266">
      <c r="A266" s="7" t="n"/>
      <c r="B266" s="5" t="n"/>
      <c r="C266" s="5" t="n"/>
      <c r="D266" s="5" t="n"/>
      <c r="E266" s="5" t="n"/>
      <c r="F266" s="20" t="n"/>
      <c r="G266" s="5" t="n"/>
      <c r="H266" s="21">
        <f>IF(B266="","",IFERROR(VLOOKUP(B266,'Rates &amp; lists'!$A$4:$B$40,2,FALSE),0))</f>
        <v/>
      </c>
      <c r="I266" s="21">
        <f>IF(AND(G266="Yes",N(F266)&gt;0),F266*N(H266),0)</f>
        <v/>
      </c>
      <c r="J266" s="5" t="n"/>
      <c r="K266" s="5" t="n"/>
    </row>
    <row r="267">
      <c r="A267" s="7" t="n"/>
      <c r="B267" s="5" t="n"/>
      <c r="C267" s="5" t="n"/>
      <c r="D267" s="5" t="n"/>
      <c r="E267" s="5" t="n"/>
      <c r="F267" s="20" t="n"/>
      <c r="G267" s="5" t="n"/>
      <c r="H267" s="21">
        <f>IF(B267="","",IFERROR(VLOOKUP(B267,'Rates &amp; lists'!$A$4:$B$40,2,FALSE),0))</f>
        <v/>
      </c>
      <c r="I267" s="21">
        <f>IF(AND(G267="Yes",N(F267)&gt;0),F267*N(H267),0)</f>
        <v/>
      </c>
      <c r="J267" s="5" t="n"/>
      <c r="K267" s="5" t="n"/>
    </row>
    <row r="268">
      <c r="A268" s="7" t="n"/>
      <c r="B268" s="5" t="n"/>
      <c r="C268" s="5" t="n"/>
      <c r="D268" s="5" t="n"/>
      <c r="E268" s="5" t="n"/>
      <c r="F268" s="20" t="n"/>
      <c r="G268" s="5" t="n"/>
      <c r="H268" s="21">
        <f>IF(B268="","",IFERROR(VLOOKUP(B268,'Rates &amp; lists'!$A$4:$B$40,2,FALSE),0))</f>
        <v/>
      </c>
      <c r="I268" s="21">
        <f>IF(AND(G268="Yes",N(F268)&gt;0),F268*N(H268),0)</f>
        <v/>
      </c>
      <c r="J268" s="5" t="n"/>
      <c r="K268" s="5" t="n"/>
    </row>
    <row r="269">
      <c r="A269" s="7" t="n"/>
      <c r="B269" s="5" t="n"/>
      <c r="C269" s="5" t="n"/>
      <c r="D269" s="5" t="n"/>
      <c r="E269" s="5" t="n"/>
      <c r="F269" s="20" t="n"/>
      <c r="G269" s="5" t="n"/>
      <c r="H269" s="21">
        <f>IF(B269="","",IFERROR(VLOOKUP(B269,'Rates &amp; lists'!$A$4:$B$40,2,FALSE),0))</f>
        <v/>
      </c>
      <c r="I269" s="21">
        <f>IF(AND(G269="Yes",N(F269)&gt;0),F269*N(H269),0)</f>
        <v/>
      </c>
      <c r="J269" s="5" t="n"/>
      <c r="K269" s="5" t="n"/>
    </row>
    <row r="270">
      <c r="A270" s="7" t="n"/>
      <c r="B270" s="5" t="n"/>
      <c r="C270" s="5" t="n"/>
      <c r="D270" s="5" t="n"/>
      <c r="E270" s="5" t="n"/>
      <c r="F270" s="20" t="n"/>
      <c r="G270" s="5" t="n"/>
      <c r="H270" s="21">
        <f>IF(B270="","",IFERROR(VLOOKUP(B270,'Rates &amp; lists'!$A$4:$B$40,2,FALSE),0))</f>
        <v/>
      </c>
      <c r="I270" s="21">
        <f>IF(AND(G270="Yes",N(F270)&gt;0),F270*N(H270),0)</f>
        <v/>
      </c>
      <c r="J270" s="5" t="n"/>
      <c r="K270" s="5" t="n"/>
    </row>
    <row r="271">
      <c r="A271" s="7" t="n"/>
      <c r="B271" s="5" t="n"/>
      <c r="C271" s="5" t="n"/>
      <c r="D271" s="5" t="n"/>
      <c r="E271" s="5" t="n"/>
      <c r="F271" s="20" t="n"/>
      <c r="G271" s="5" t="n"/>
      <c r="H271" s="21">
        <f>IF(B271="","",IFERROR(VLOOKUP(B271,'Rates &amp; lists'!$A$4:$B$40,2,FALSE),0))</f>
        <v/>
      </c>
      <c r="I271" s="21">
        <f>IF(AND(G271="Yes",N(F271)&gt;0),F271*N(H271),0)</f>
        <v/>
      </c>
      <c r="J271" s="5" t="n"/>
      <c r="K271" s="5" t="n"/>
    </row>
    <row r="272">
      <c r="A272" s="7" t="n"/>
      <c r="B272" s="5" t="n"/>
      <c r="C272" s="5" t="n"/>
      <c r="D272" s="5" t="n"/>
      <c r="E272" s="5" t="n"/>
      <c r="F272" s="20" t="n"/>
      <c r="G272" s="5" t="n"/>
      <c r="H272" s="21">
        <f>IF(B272="","",IFERROR(VLOOKUP(B272,'Rates &amp; lists'!$A$4:$B$40,2,FALSE),0))</f>
        <v/>
      </c>
      <c r="I272" s="21">
        <f>IF(AND(G272="Yes",N(F272)&gt;0),F272*N(H272),0)</f>
        <v/>
      </c>
      <c r="J272" s="5" t="n"/>
      <c r="K272" s="5" t="n"/>
    </row>
    <row r="273">
      <c r="A273" s="7" t="n"/>
      <c r="B273" s="5" t="n"/>
      <c r="C273" s="5" t="n"/>
      <c r="D273" s="5" t="n"/>
      <c r="E273" s="5" t="n"/>
      <c r="F273" s="20" t="n"/>
      <c r="G273" s="5" t="n"/>
      <c r="H273" s="21">
        <f>IF(B273="","",IFERROR(VLOOKUP(B273,'Rates &amp; lists'!$A$4:$B$40,2,FALSE),0))</f>
        <v/>
      </c>
      <c r="I273" s="21">
        <f>IF(AND(G273="Yes",N(F273)&gt;0),F273*N(H273),0)</f>
        <v/>
      </c>
      <c r="J273" s="5" t="n"/>
      <c r="K273" s="5" t="n"/>
    </row>
    <row r="274">
      <c r="A274" s="7" t="n"/>
      <c r="B274" s="5" t="n"/>
      <c r="C274" s="5" t="n"/>
      <c r="D274" s="5" t="n"/>
      <c r="E274" s="5" t="n"/>
      <c r="F274" s="20" t="n"/>
      <c r="G274" s="5" t="n"/>
      <c r="H274" s="21">
        <f>IF(B274="","",IFERROR(VLOOKUP(B274,'Rates &amp; lists'!$A$4:$B$40,2,FALSE),0))</f>
        <v/>
      </c>
      <c r="I274" s="21">
        <f>IF(AND(G274="Yes",N(F274)&gt;0),F274*N(H274),0)</f>
        <v/>
      </c>
      <c r="J274" s="5" t="n"/>
      <c r="K274" s="5" t="n"/>
    </row>
    <row r="275">
      <c r="A275" s="7" t="n"/>
      <c r="B275" s="5" t="n"/>
      <c r="C275" s="5" t="n"/>
      <c r="D275" s="5" t="n"/>
      <c r="E275" s="5" t="n"/>
      <c r="F275" s="20" t="n"/>
      <c r="G275" s="5" t="n"/>
      <c r="H275" s="21">
        <f>IF(B275="","",IFERROR(VLOOKUP(B275,'Rates &amp; lists'!$A$4:$B$40,2,FALSE),0))</f>
        <v/>
      </c>
      <c r="I275" s="21">
        <f>IF(AND(G275="Yes",N(F275)&gt;0),F275*N(H275),0)</f>
        <v/>
      </c>
      <c r="J275" s="5" t="n"/>
      <c r="K275" s="5" t="n"/>
    </row>
    <row r="276">
      <c r="A276" s="7" t="n"/>
      <c r="B276" s="5" t="n"/>
      <c r="C276" s="5" t="n"/>
      <c r="D276" s="5" t="n"/>
      <c r="E276" s="5" t="n"/>
      <c r="F276" s="20" t="n"/>
      <c r="G276" s="5" t="n"/>
      <c r="H276" s="21">
        <f>IF(B276="","",IFERROR(VLOOKUP(B276,'Rates &amp; lists'!$A$4:$B$40,2,FALSE),0))</f>
        <v/>
      </c>
      <c r="I276" s="21">
        <f>IF(AND(G276="Yes",N(F276)&gt;0),F276*N(H276),0)</f>
        <v/>
      </c>
      <c r="J276" s="5" t="n"/>
      <c r="K276" s="5" t="n"/>
    </row>
    <row r="277">
      <c r="A277" s="7" t="n"/>
      <c r="B277" s="5" t="n"/>
      <c r="C277" s="5" t="n"/>
      <c r="D277" s="5" t="n"/>
      <c r="E277" s="5" t="n"/>
      <c r="F277" s="20" t="n"/>
      <c r="G277" s="5" t="n"/>
      <c r="H277" s="21">
        <f>IF(B277="","",IFERROR(VLOOKUP(B277,'Rates &amp; lists'!$A$4:$B$40,2,FALSE),0))</f>
        <v/>
      </c>
      <c r="I277" s="21">
        <f>IF(AND(G277="Yes",N(F277)&gt;0),F277*N(H277),0)</f>
        <v/>
      </c>
      <c r="J277" s="5" t="n"/>
      <c r="K277" s="5" t="n"/>
    </row>
    <row r="278">
      <c r="A278" s="7" t="n"/>
      <c r="B278" s="5" t="n"/>
      <c r="C278" s="5" t="n"/>
      <c r="D278" s="5" t="n"/>
      <c r="E278" s="5" t="n"/>
      <c r="F278" s="20" t="n"/>
      <c r="G278" s="5" t="n"/>
      <c r="H278" s="21">
        <f>IF(B278="","",IFERROR(VLOOKUP(B278,'Rates &amp; lists'!$A$4:$B$40,2,FALSE),0))</f>
        <v/>
      </c>
      <c r="I278" s="21">
        <f>IF(AND(G278="Yes",N(F278)&gt;0),F278*N(H278),0)</f>
        <v/>
      </c>
      <c r="J278" s="5" t="n"/>
      <c r="K278" s="5" t="n"/>
    </row>
    <row r="279">
      <c r="A279" s="7" t="n"/>
      <c r="B279" s="5" t="n"/>
      <c r="C279" s="5" t="n"/>
      <c r="D279" s="5" t="n"/>
      <c r="E279" s="5" t="n"/>
      <c r="F279" s="20" t="n"/>
      <c r="G279" s="5" t="n"/>
      <c r="H279" s="21">
        <f>IF(B279="","",IFERROR(VLOOKUP(B279,'Rates &amp; lists'!$A$4:$B$40,2,FALSE),0))</f>
        <v/>
      </c>
      <c r="I279" s="21">
        <f>IF(AND(G279="Yes",N(F279)&gt;0),F279*N(H279),0)</f>
        <v/>
      </c>
      <c r="J279" s="5" t="n"/>
      <c r="K279" s="5" t="n"/>
    </row>
    <row r="280">
      <c r="A280" s="7" t="n"/>
      <c r="B280" s="5" t="n"/>
      <c r="C280" s="5" t="n"/>
      <c r="D280" s="5" t="n"/>
      <c r="E280" s="5" t="n"/>
      <c r="F280" s="20" t="n"/>
      <c r="G280" s="5" t="n"/>
      <c r="H280" s="21">
        <f>IF(B280="","",IFERROR(VLOOKUP(B280,'Rates &amp; lists'!$A$4:$B$40,2,FALSE),0))</f>
        <v/>
      </c>
      <c r="I280" s="21">
        <f>IF(AND(G280="Yes",N(F280)&gt;0),F280*N(H280),0)</f>
        <v/>
      </c>
      <c r="J280" s="5" t="n"/>
      <c r="K280" s="5" t="n"/>
    </row>
    <row r="281">
      <c r="A281" s="7" t="n"/>
      <c r="B281" s="5" t="n"/>
      <c r="C281" s="5" t="n"/>
      <c r="D281" s="5" t="n"/>
      <c r="E281" s="5" t="n"/>
      <c r="F281" s="20" t="n"/>
      <c r="G281" s="5" t="n"/>
      <c r="H281" s="21">
        <f>IF(B281="","",IFERROR(VLOOKUP(B281,'Rates &amp; lists'!$A$4:$B$40,2,FALSE),0))</f>
        <v/>
      </c>
      <c r="I281" s="21">
        <f>IF(AND(G281="Yes",N(F281)&gt;0),F281*N(H281),0)</f>
        <v/>
      </c>
      <c r="J281" s="5" t="n"/>
      <c r="K281" s="5" t="n"/>
    </row>
    <row r="282">
      <c r="A282" s="7" t="n"/>
      <c r="B282" s="5" t="n"/>
      <c r="C282" s="5" t="n"/>
      <c r="D282" s="5" t="n"/>
      <c r="E282" s="5" t="n"/>
      <c r="F282" s="20" t="n"/>
      <c r="G282" s="5" t="n"/>
      <c r="H282" s="21">
        <f>IF(B282="","",IFERROR(VLOOKUP(B282,'Rates &amp; lists'!$A$4:$B$40,2,FALSE),0))</f>
        <v/>
      </c>
      <c r="I282" s="21">
        <f>IF(AND(G282="Yes",N(F282)&gt;0),F282*N(H282),0)</f>
        <v/>
      </c>
      <c r="J282" s="5" t="n"/>
      <c r="K282" s="5" t="n"/>
    </row>
    <row r="283">
      <c r="A283" s="7" t="n"/>
      <c r="B283" s="5" t="n"/>
      <c r="C283" s="5" t="n"/>
      <c r="D283" s="5" t="n"/>
      <c r="E283" s="5" t="n"/>
      <c r="F283" s="20" t="n"/>
      <c r="G283" s="5" t="n"/>
      <c r="H283" s="21">
        <f>IF(B283="","",IFERROR(VLOOKUP(B283,'Rates &amp; lists'!$A$4:$B$40,2,FALSE),0))</f>
        <v/>
      </c>
      <c r="I283" s="21">
        <f>IF(AND(G283="Yes",N(F283)&gt;0),F283*N(H283),0)</f>
        <v/>
      </c>
      <c r="J283" s="5" t="n"/>
      <c r="K283" s="5" t="n"/>
    </row>
    <row r="284">
      <c r="A284" s="7" t="n"/>
      <c r="B284" s="5" t="n"/>
      <c r="C284" s="5" t="n"/>
      <c r="D284" s="5" t="n"/>
      <c r="E284" s="5" t="n"/>
      <c r="F284" s="20" t="n"/>
      <c r="G284" s="5" t="n"/>
      <c r="H284" s="21">
        <f>IF(B284="","",IFERROR(VLOOKUP(B284,'Rates &amp; lists'!$A$4:$B$40,2,FALSE),0))</f>
        <v/>
      </c>
      <c r="I284" s="21">
        <f>IF(AND(G284="Yes",N(F284)&gt;0),F284*N(H284),0)</f>
        <v/>
      </c>
      <c r="J284" s="5" t="n"/>
      <c r="K284" s="5" t="n"/>
    </row>
    <row r="285">
      <c r="A285" s="7" t="n"/>
      <c r="B285" s="5" t="n"/>
      <c r="C285" s="5" t="n"/>
      <c r="D285" s="5" t="n"/>
      <c r="E285" s="5" t="n"/>
      <c r="F285" s="20" t="n"/>
      <c r="G285" s="5" t="n"/>
      <c r="H285" s="21">
        <f>IF(B285="","",IFERROR(VLOOKUP(B285,'Rates &amp; lists'!$A$4:$B$40,2,FALSE),0))</f>
        <v/>
      </c>
      <c r="I285" s="21">
        <f>IF(AND(G285="Yes",N(F285)&gt;0),F285*N(H285),0)</f>
        <v/>
      </c>
      <c r="J285" s="5" t="n"/>
      <c r="K285" s="5" t="n"/>
    </row>
    <row r="286">
      <c r="A286" s="7" t="n"/>
      <c r="B286" s="5" t="n"/>
      <c r="C286" s="5" t="n"/>
      <c r="D286" s="5" t="n"/>
      <c r="E286" s="5" t="n"/>
      <c r="F286" s="20" t="n"/>
      <c r="G286" s="5" t="n"/>
      <c r="H286" s="21">
        <f>IF(B286="","",IFERROR(VLOOKUP(B286,'Rates &amp; lists'!$A$4:$B$40,2,FALSE),0))</f>
        <v/>
      </c>
      <c r="I286" s="21">
        <f>IF(AND(G286="Yes",N(F286)&gt;0),F286*N(H286),0)</f>
        <v/>
      </c>
      <c r="J286" s="5" t="n"/>
      <c r="K286" s="5" t="n"/>
    </row>
    <row r="287">
      <c r="A287" s="7" t="n"/>
      <c r="B287" s="5" t="n"/>
      <c r="C287" s="5" t="n"/>
      <c r="D287" s="5" t="n"/>
      <c r="E287" s="5" t="n"/>
      <c r="F287" s="20" t="n"/>
      <c r="G287" s="5" t="n"/>
      <c r="H287" s="21">
        <f>IF(B287="","",IFERROR(VLOOKUP(B287,'Rates &amp; lists'!$A$4:$B$40,2,FALSE),0))</f>
        <v/>
      </c>
      <c r="I287" s="21">
        <f>IF(AND(G287="Yes",N(F287)&gt;0),F287*N(H287),0)</f>
        <v/>
      </c>
      <c r="J287" s="5" t="n"/>
      <c r="K287" s="5" t="n"/>
    </row>
    <row r="288">
      <c r="A288" s="7" t="n"/>
      <c r="B288" s="5" t="n"/>
      <c r="C288" s="5" t="n"/>
      <c r="D288" s="5" t="n"/>
      <c r="E288" s="5" t="n"/>
      <c r="F288" s="20" t="n"/>
      <c r="G288" s="5" t="n"/>
      <c r="H288" s="21">
        <f>IF(B288="","",IFERROR(VLOOKUP(B288,'Rates &amp; lists'!$A$4:$B$40,2,FALSE),0))</f>
        <v/>
      </c>
      <c r="I288" s="21">
        <f>IF(AND(G288="Yes",N(F288)&gt;0),F288*N(H288),0)</f>
        <v/>
      </c>
      <c r="J288" s="5" t="n"/>
      <c r="K288" s="5" t="n"/>
    </row>
    <row r="289">
      <c r="A289" s="7" t="n"/>
      <c r="B289" s="5" t="n"/>
      <c r="C289" s="5" t="n"/>
      <c r="D289" s="5" t="n"/>
      <c r="E289" s="5" t="n"/>
      <c r="F289" s="20" t="n"/>
      <c r="G289" s="5" t="n"/>
      <c r="H289" s="21">
        <f>IF(B289="","",IFERROR(VLOOKUP(B289,'Rates &amp; lists'!$A$4:$B$40,2,FALSE),0))</f>
        <v/>
      </c>
      <c r="I289" s="21">
        <f>IF(AND(G289="Yes",N(F289)&gt;0),F289*N(H289),0)</f>
        <v/>
      </c>
      <c r="J289" s="5" t="n"/>
      <c r="K289" s="5" t="n"/>
    </row>
    <row r="290">
      <c r="A290" s="7" t="n"/>
      <c r="B290" s="5" t="n"/>
      <c r="C290" s="5" t="n"/>
      <c r="D290" s="5" t="n"/>
      <c r="E290" s="5" t="n"/>
      <c r="F290" s="20" t="n"/>
      <c r="G290" s="5" t="n"/>
      <c r="H290" s="21">
        <f>IF(B290="","",IFERROR(VLOOKUP(B290,'Rates &amp; lists'!$A$4:$B$40,2,FALSE),0))</f>
        <v/>
      </c>
      <c r="I290" s="21">
        <f>IF(AND(G290="Yes",N(F290)&gt;0),F290*N(H290),0)</f>
        <v/>
      </c>
      <c r="J290" s="5" t="n"/>
      <c r="K290" s="5" t="n"/>
    </row>
    <row r="291">
      <c r="A291" s="7" t="n"/>
      <c r="B291" s="5" t="n"/>
      <c r="C291" s="5" t="n"/>
      <c r="D291" s="5" t="n"/>
      <c r="E291" s="5" t="n"/>
      <c r="F291" s="20" t="n"/>
      <c r="G291" s="5" t="n"/>
      <c r="H291" s="21">
        <f>IF(B291="","",IFERROR(VLOOKUP(B291,'Rates &amp; lists'!$A$4:$B$40,2,FALSE),0))</f>
        <v/>
      </c>
      <c r="I291" s="21">
        <f>IF(AND(G291="Yes",N(F291)&gt;0),F291*N(H291),0)</f>
        <v/>
      </c>
      <c r="J291" s="5" t="n"/>
      <c r="K291" s="5" t="n"/>
    </row>
    <row r="292">
      <c r="A292" s="7" t="n"/>
      <c r="B292" s="5" t="n"/>
      <c r="C292" s="5" t="n"/>
      <c r="D292" s="5" t="n"/>
      <c r="E292" s="5" t="n"/>
      <c r="F292" s="20" t="n"/>
      <c r="G292" s="5" t="n"/>
      <c r="H292" s="21">
        <f>IF(B292="","",IFERROR(VLOOKUP(B292,'Rates &amp; lists'!$A$4:$B$40,2,FALSE),0))</f>
        <v/>
      </c>
      <c r="I292" s="21">
        <f>IF(AND(G292="Yes",N(F292)&gt;0),F292*N(H292),0)</f>
        <v/>
      </c>
      <c r="J292" s="5" t="n"/>
      <c r="K292" s="5" t="n"/>
    </row>
    <row r="293">
      <c r="A293" s="7" t="n"/>
      <c r="B293" s="5" t="n"/>
      <c r="C293" s="5" t="n"/>
      <c r="D293" s="5" t="n"/>
      <c r="E293" s="5" t="n"/>
      <c r="F293" s="20" t="n"/>
      <c r="G293" s="5" t="n"/>
      <c r="H293" s="21">
        <f>IF(B293="","",IFERROR(VLOOKUP(B293,'Rates &amp; lists'!$A$4:$B$40,2,FALSE),0))</f>
        <v/>
      </c>
      <c r="I293" s="21">
        <f>IF(AND(G293="Yes",N(F293)&gt;0),F293*N(H293),0)</f>
        <v/>
      </c>
      <c r="J293" s="5" t="n"/>
      <c r="K293" s="5" t="n"/>
    </row>
    <row r="294">
      <c r="A294" s="7" t="n"/>
      <c r="B294" s="5" t="n"/>
      <c r="C294" s="5" t="n"/>
      <c r="D294" s="5" t="n"/>
      <c r="E294" s="5" t="n"/>
      <c r="F294" s="20" t="n"/>
      <c r="G294" s="5" t="n"/>
      <c r="H294" s="21">
        <f>IF(B294="","",IFERROR(VLOOKUP(B294,'Rates &amp; lists'!$A$4:$B$40,2,FALSE),0))</f>
        <v/>
      </c>
      <c r="I294" s="21">
        <f>IF(AND(G294="Yes",N(F294)&gt;0),F294*N(H294),0)</f>
        <v/>
      </c>
      <c r="J294" s="5" t="n"/>
      <c r="K294" s="5" t="n"/>
    </row>
    <row r="295">
      <c r="A295" s="7" t="n"/>
      <c r="B295" s="5" t="n"/>
      <c r="C295" s="5" t="n"/>
      <c r="D295" s="5" t="n"/>
      <c r="E295" s="5" t="n"/>
      <c r="F295" s="20" t="n"/>
      <c r="G295" s="5" t="n"/>
      <c r="H295" s="21">
        <f>IF(B295="","",IFERROR(VLOOKUP(B295,'Rates &amp; lists'!$A$4:$B$40,2,FALSE),0))</f>
        <v/>
      </c>
      <c r="I295" s="21">
        <f>IF(AND(G295="Yes",N(F295)&gt;0),F295*N(H295),0)</f>
        <v/>
      </c>
      <c r="J295" s="5" t="n"/>
      <c r="K295" s="5" t="n"/>
    </row>
    <row r="296">
      <c r="A296" s="7" t="n"/>
      <c r="B296" s="5" t="n"/>
      <c r="C296" s="5" t="n"/>
      <c r="D296" s="5" t="n"/>
      <c r="E296" s="5" t="n"/>
      <c r="F296" s="20" t="n"/>
      <c r="G296" s="5" t="n"/>
      <c r="H296" s="21">
        <f>IF(B296="","",IFERROR(VLOOKUP(B296,'Rates &amp; lists'!$A$4:$B$40,2,FALSE),0))</f>
        <v/>
      </c>
      <c r="I296" s="21">
        <f>IF(AND(G296="Yes",N(F296)&gt;0),F296*N(H296),0)</f>
        <v/>
      </c>
      <c r="J296" s="5" t="n"/>
      <c r="K296" s="5" t="n"/>
    </row>
    <row r="297">
      <c r="A297" s="7" t="n"/>
      <c r="B297" s="5" t="n"/>
      <c r="C297" s="5" t="n"/>
      <c r="D297" s="5" t="n"/>
      <c r="E297" s="5" t="n"/>
      <c r="F297" s="20" t="n"/>
      <c r="G297" s="5" t="n"/>
      <c r="H297" s="21">
        <f>IF(B297="","",IFERROR(VLOOKUP(B297,'Rates &amp; lists'!$A$4:$B$40,2,FALSE),0))</f>
        <v/>
      </c>
      <c r="I297" s="21">
        <f>IF(AND(G297="Yes",N(F297)&gt;0),F297*N(H297),0)</f>
        <v/>
      </c>
      <c r="J297" s="5" t="n"/>
      <c r="K297" s="5" t="n"/>
    </row>
    <row r="298">
      <c r="A298" s="7" t="n"/>
      <c r="B298" s="5" t="n"/>
      <c r="C298" s="5" t="n"/>
      <c r="D298" s="5" t="n"/>
      <c r="E298" s="5" t="n"/>
      <c r="F298" s="20" t="n"/>
      <c r="G298" s="5" t="n"/>
      <c r="H298" s="21">
        <f>IF(B298="","",IFERROR(VLOOKUP(B298,'Rates &amp; lists'!$A$4:$B$40,2,FALSE),0))</f>
        <v/>
      </c>
      <c r="I298" s="21">
        <f>IF(AND(G298="Yes",N(F298)&gt;0),F298*N(H298),0)</f>
        <v/>
      </c>
      <c r="J298" s="5" t="n"/>
      <c r="K298" s="5" t="n"/>
    </row>
    <row r="299">
      <c r="A299" s="7" t="n"/>
      <c r="B299" s="5" t="n"/>
      <c r="C299" s="5" t="n"/>
      <c r="D299" s="5" t="n"/>
      <c r="E299" s="5" t="n"/>
      <c r="F299" s="20" t="n"/>
      <c r="G299" s="5" t="n"/>
      <c r="H299" s="21">
        <f>IF(B299="","",IFERROR(VLOOKUP(B299,'Rates &amp; lists'!$A$4:$B$40,2,FALSE),0))</f>
        <v/>
      </c>
      <c r="I299" s="21">
        <f>IF(AND(G299="Yes",N(F299)&gt;0),F299*N(H299),0)</f>
        <v/>
      </c>
      <c r="J299" s="5" t="n"/>
      <c r="K299" s="5" t="n"/>
    </row>
    <row r="300">
      <c r="A300" s="7" t="n"/>
      <c r="B300" s="5" t="n"/>
      <c r="C300" s="5" t="n"/>
      <c r="D300" s="5" t="n"/>
      <c r="E300" s="5" t="n"/>
      <c r="F300" s="20" t="n"/>
      <c r="G300" s="5" t="n"/>
      <c r="H300" s="21">
        <f>IF(B300="","",IFERROR(VLOOKUP(B300,'Rates &amp; lists'!$A$4:$B$40,2,FALSE),0))</f>
        <v/>
      </c>
      <c r="I300" s="21">
        <f>IF(AND(G300="Yes",N(F300)&gt;0),F300*N(H300),0)</f>
        <v/>
      </c>
      <c r="J300" s="5" t="n"/>
      <c r="K300" s="5" t="n"/>
    </row>
    <row r="301">
      <c r="A301" s="7" t="n"/>
      <c r="B301" s="5" t="n"/>
      <c r="C301" s="5" t="n"/>
      <c r="D301" s="5" t="n"/>
      <c r="E301" s="5" t="n"/>
      <c r="F301" s="20" t="n"/>
      <c r="G301" s="5" t="n"/>
      <c r="H301" s="21">
        <f>IF(B301="","",IFERROR(VLOOKUP(B301,'Rates &amp; lists'!$A$4:$B$40,2,FALSE),0))</f>
        <v/>
      </c>
      <c r="I301" s="21">
        <f>IF(AND(G301="Yes",N(F301)&gt;0),F301*N(H301),0)</f>
        <v/>
      </c>
      <c r="J301" s="5" t="n"/>
      <c r="K301" s="5" t="n"/>
    </row>
  </sheetData>
  <dataValidations count="3">
    <dataValidation sqref="G2:G301 J2:J301" showDropDown="0" showInputMessage="0" showErrorMessage="0" allowBlank="1" type="list">
      <formula1>"Yes,No"</formula1>
    </dataValidation>
    <dataValidation sqref="B2:B301" showDropDown="0" showInputMessage="0" showErrorMessage="0" allowBlank="1" type="list">
      <formula1>='Rates &amp; lists'!$A$4:$A$40</formula1>
    </dataValidation>
    <dataValidation sqref="C2:C301" showDropDown="0" showInputMessage="0" showErrorMessage="0" allowBlank="1" type="list">
      <formula1>='Rates &amp; lists'!$E$4:$E$40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5" customWidth="1" min="3" max="3"/>
    <col width="15" customWidth="1" min="4" max="4"/>
    <col width="17" customWidth="1" min="5" max="5"/>
    <col width="14" customWidth="1" min="6" max="6"/>
    <col width="4" customWidth="1" min="7" max="7"/>
  </cols>
  <sheetData>
    <row r="1">
      <c r="A1" s="1" t="inlineStr">
        <is>
          <t>Summary</t>
        </is>
      </c>
    </row>
    <row r="2">
      <c r="A2" s="2" t="inlineStr">
        <is>
          <t>Pick a date range. Everything below reads from the Project log tab.</t>
        </is>
      </c>
    </row>
    <row r="4">
      <c r="A4" s="3" t="inlineStr">
        <is>
          <t>From</t>
        </is>
      </c>
      <c r="B4" s="7" t="n">
        <v>46328</v>
      </c>
      <c r="C4" t="inlineStr">
        <is>
          <t>Weeks in range</t>
        </is>
      </c>
      <c r="D4" s="22">
        <f>MAX(1,(B5-B4+1)/7)</f>
        <v/>
      </c>
    </row>
    <row r="5">
      <c r="A5" s="3" t="inlineStr">
        <is>
          <t>To</t>
        </is>
      </c>
      <c r="B5" s="7" t="n">
        <v>46332</v>
      </c>
    </row>
    <row r="7">
      <c r="A7" s="23" t="inlineStr">
        <is>
          <t>By client</t>
        </is>
      </c>
    </row>
    <row r="8">
      <c r="A8" s="24" t="inlineStr">
        <is>
          <t>Client</t>
        </is>
      </c>
      <c r="B8" s="24" t="inlineStr">
        <is>
          <t>Hours</t>
        </is>
      </c>
      <c r="C8" s="24" t="inlineStr">
        <is>
          <t>Billable hours</t>
        </is>
      </c>
      <c r="D8" s="24" t="inlineStr">
        <is>
          <t>Billable ($)</t>
        </is>
      </c>
      <c r="E8" s="24" t="inlineStr">
        <is>
          <t>Not invoiced ($)</t>
        </is>
      </c>
    </row>
    <row r="9">
      <c r="A9" s="10">
        <f>IF('Rates &amp; lists'!E4="","",'Rates &amp; lists'!E4)</f>
        <v/>
      </c>
      <c r="B9" s="25">
        <f>IF(A9="","",SUMIFS('Project log'!$F$2:$F$301,'Project log'!$C$2:$C$301,A9,'Project log'!$A$2:$A$301,"&gt;="&amp;$B$4,'Project log'!$A$2:$A$301,"&lt;="&amp;$B$5))</f>
        <v/>
      </c>
      <c r="C9" s="25">
        <f>IF(A9="","",SUMIFS('Project log'!$F$2:$F$301,'Project log'!$C$2:$C$301,A9,'Project log'!$G$2:$G$301,"Yes",'Project log'!$A$2:$A$301,"&gt;="&amp;$B$4,'Project log'!$A$2:$A$301,"&lt;="&amp;$B$5))</f>
        <v/>
      </c>
      <c r="D9" s="21">
        <f>IF(A9="","",SUMIFS('Project log'!$I$2:$I$301,'Project log'!$C$2:$C$301,A9,'Project log'!$A$2:$A$301,"&gt;="&amp;$B$4,'Project log'!$A$2:$A$301,"&lt;="&amp;$B$5))</f>
        <v/>
      </c>
      <c r="E9" s="21">
        <f>IF(A9="","",SUMIFS('Project log'!$I$2:$I$301,'Project log'!$C$2:$C$301,A9,'Project log'!$J$2:$J$301,"&lt;&gt;Yes",'Project log'!$A$2:$A$301,"&gt;="&amp;$B$4,'Project log'!$A$2:$A$301,"&lt;="&amp;$B$5))</f>
        <v/>
      </c>
    </row>
    <row r="10">
      <c r="A10" s="10">
        <f>IF('Rates &amp; lists'!E5="","",'Rates &amp; lists'!E5)</f>
        <v/>
      </c>
      <c r="B10" s="25">
        <f>IF(A10="","",SUMIFS('Project log'!$F$2:$F$301,'Project log'!$C$2:$C$301,A10,'Project log'!$A$2:$A$301,"&gt;="&amp;$B$4,'Project log'!$A$2:$A$301,"&lt;="&amp;$B$5))</f>
        <v/>
      </c>
      <c r="C10" s="25">
        <f>IF(A10="","",SUMIFS('Project log'!$F$2:$F$301,'Project log'!$C$2:$C$301,A10,'Project log'!$G$2:$G$301,"Yes",'Project log'!$A$2:$A$301,"&gt;="&amp;$B$4,'Project log'!$A$2:$A$301,"&lt;="&amp;$B$5))</f>
        <v/>
      </c>
      <c r="D10" s="21">
        <f>IF(A10="","",SUMIFS('Project log'!$I$2:$I$301,'Project log'!$C$2:$C$301,A10,'Project log'!$A$2:$A$301,"&gt;="&amp;$B$4,'Project log'!$A$2:$A$301,"&lt;="&amp;$B$5))</f>
        <v/>
      </c>
      <c r="E10" s="21">
        <f>IF(A10="","",SUMIFS('Project log'!$I$2:$I$301,'Project log'!$C$2:$C$301,A10,'Project log'!$J$2:$J$301,"&lt;&gt;Yes",'Project log'!$A$2:$A$301,"&gt;="&amp;$B$4,'Project log'!$A$2:$A$301,"&lt;="&amp;$B$5))</f>
        <v/>
      </c>
    </row>
    <row r="11">
      <c r="A11" s="10">
        <f>IF('Rates &amp; lists'!E6="","",'Rates &amp; lists'!E6)</f>
        <v/>
      </c>
      <c r="B11" s="25">
        <f>IF(A11="","",SUMIFS('Project log'!$F$2:$F$301,'Project log'!$C$2:$C$301,A11,'Project log'!$A$2:$A$301,"&gt;="&amp;$B$4,'Project log'!$A$2:$A$301,"&lt;="&amp;$B$5))</f>
        <v/>
      </c>
      <c r="C11" s="25">
        <f>IF(A11="","",SUMIFS('Project log'!$F$2:$F$301,'Project log'!$C$2:$C$301,A11,'Project log'!$G$2:$G$301,"Yes",'Project log'!$A$2:$A$301,"&gt;="&amp;$B$4,'Project log'!$A$2:$A$301,"&lt;="&amp;$B$5))</f>
        <v/>
      </c>
      <c r="D11" s="21">
        <f>IF(A11="","",SUMIFS('Project log'!$I$2:$I$301,'Project log'!$C$2:$C$301,A11,'Project log'!$A$2:$A$301,"&gt;="&amp;$B$4,'Project log'!$A$2:$A$301,"&lt;="&amp;$B$5))</f>
        <v/>
      </c>
      <c r="E11" s="21">
        <f>IF(A11="","",SUMIFS('Project log'!$I$2:$I$301,'Project log'!$C$2:$C$301,A11,'Project log'!$J$2:$J$301,"&lt;&gt;Yes",'Project log'!$A$2:$A$301,"&gt;="&amp;$B$4,'Project log'!$A$2:$A$301,"&lt;="&amp;$B$5))</f>
        <v/>
      </c>
    </row>
    <row r="12">
      <c r="A12" s="10">
        <f>IF('Rates &amp; lists'!E7="","",'Rates &amp; lists'!E7)</f>
        <v/>
      </c>
      <c r="B12" s="25">
        <f>IF(A12="","",SUMIFS('Project log'!$F$2:$F$301,'Project log'!$C$2:$C$301,A12,'Project log'!$A$2:$A$301,"&gt;="&amp;$B$4,'Project log'!$A$2:$A$301,"&lt;="&amp;$B$5))</f>
        <v/>
      </c>
      <c r="C12" s="25">
        <f>IF(A12="","",SUMIFS('Project log'!$F$2:$F$301,'Project log'!$C$2:$C$301,A12,'Project log'!$G$2:$G$301,"Yes",'Project log'!$A$2:$A$301,"&gt;="&amp;$B$4,'Project log'!$A$2:$A$301,"&lt;="&amp;$B$5))</f>
        <v/>
      </c>
      <c r="D12" s="21">
        <f>IF(A12="","",SUMIFS('Project log'!$I$2:$I$301,'Project log'!$C$2:$C$301,A12,'Project log'!$A$2:$A$301,"&gt;="&amp;$B$4,'Project log'!$A$2:$A$301,"&lt;="&amp;$B$5))</f>
        <v/>
      </c>
      <c r="E12" s="21">
        <f>IF(A12="","",SUMIFS('Project log'!$I$2:$I$301,'Project log'!$C$2:$C$301,A12,'Project log'!$J$2:$J$301,"&lt;&gt;Yes",'Project log'!$A$2:$A$301,"&gt;="&amp;$B$4,'Project log'!$A$2:$A$301,"&lt;="&amp;$B$5))</f>
        <v/>
      </c>
    </row>
    <row r="13">
      <c r="A13" s="10">
        <f>IF('Rates &amp; lists'!E8="","",'Rates &amp; lists'!E8)</f>
        <v/>
      </c>
      <c r="B13" s="25">
        <f>IF(A13="","",SUMIFS('Project log'!$F$2:$F$301,'Project log'!$C$2:$C$301,A13,'Project log'!$A$2:$A$301,"&gt;="&amp;$B$4,'Project log'!$A$2:$A$301,"&lt;="&amp;$B$5))</f>
        <v/>
      </c>
      <c r="C13" s="25">
        <f>IF(A13="","",SUMIFS('Project log'!$F$2:$F$301,'Project log'!$C$2:$C$301,A13,'Project log'!$G$2:$G$301,"Yes",'Project log'!$A$2:$A$301,"&gt;="&amp;$B$4,'Project log'!$A$2:$A$301,"&lt;="&amp;$B$5))</f>
        <v/>
      </c>
      <c r="D13" s="21">
        <f>IF(A13="","",SUMIFS('Project log'!$I$2:$I$301,'Project log'!$C$2:$C$301,A13,'Project log'!$A$2:$A$301,"&gt;="&amp;$B$4,'Project log'!$A$2:$A$301,"&lt;="&amp;$B$5))</f>
        <v/>
      </c>
      <c r="E13" s="21">
        <f>IF(A13="","",SUMIFS('Project log'!$I$2:$I$301,'Project log'!$C$2:$C$301,A13,'Project log'!$J$2:$J$301,"&lt;&gt;Yes",'Project log'!$A$2:$A$301,"&gt;="&amp;$B$4,'Project log'!$A$2:$A$301,"&lt;="&amp;$B$5))</f>
        <v/>
      </c>
    </row>
    <row r="14">
      <c r="A14" s="10">
        <f>IF('Rates &amp; lists'!E9="","",'Rates &amp; lists'!E9)</f>
        <v/>
      </c>
      <c r="B14" s="25">
        <f>IF(A14="","",SUMIFS('Project log'!$F$2:$F$301,'Project log'!$C$2:$C$301,A14,'Project log'!$A$2:$A$301,"&gt;="&amp;$B$4,'Project log'!$A$2:$A$301,"&lt;="&amp;$B$5))</f>
        <v/>
      </c>
      <c r="C14" s="25">
        <f>IF(A14="","",SUMIFS('Project log'!$F$2:$F$301,'Project log'!$C$2:$C$301,A14,'Project log'!$G$2:$G$301,"Yes",'Project log'!$A$2:$A$301,"&gt;="&amp;$B$4,'Project log'!$A$2:$A$301,"&lt;="&amp;$B$5))</f>
        <v/>
      </c>
      <c r="D14" s="21">
        <f>IF(A14="","",SUMIFS('Project log'!$I$2:$I$301,'Project log'!$C$2:$C$301,A14,'Project log'!$A$2:$A$301,"&gt;="&amp;$B$4,'Project log'!$A$2:$A$301,"&lt;="&amp;$B$5))</f>
        <v/>
      </c>
      <c r="E14" s="21">
        <f>IF(A14="","",SUMIFS('Project log'!$I$2:$I$301,'Project log'!$C$2:$C$301,A14,'Project log'!$J$2:$J$301,"&lt;&gt;Yes",'Project log'!$A$2:$A$301,"&gt;="&amp;$B$4,'Project log'!$A$2:$A$301,"&lt;="&amp;$B$5))</f>
        <v/>
      </c>
    </row>
    <row r="15">
      <c r="A15" s="10">
        <f>IF('Rates &amp; lists'!E10="","",'Rates &amp; lists'!E10)</f>
        <v/>
      </c>
      <c r="B15" s="25">
        <f>IF(A15="","",SUMIFS('Project log'!$F$2:$F$301,'Project log'!$C$2:$C$301,A15,'Project log'!$A$2:$A$301,"&gt;="&amp;$B$4,'Project log'!$A$2:$A$301,"&lt;="&amp;$B$5))</f>
        <v/>
      </c>
      <c r="C15" s="25">
        <f>IF(A15="","",SUMIFS('Project log'!$F$2:$F$301,'Project log'!$C$2:$C$301,A15,'Project log'!$G$2:$G$301,"Yes",'Project log'!$A$2:$A$301,"&gt;="&amp;$B$4,'Project log'!$A$2:$A$301,"&lt;="&amp;$B$5))</f>
        <v/>
      </c>
      <c r="D15" s="21">
        <f>IF(A15="","",SUMIFS('Project log'!$I$2:$I$301,'Project log'!$C$2:$C$301,A15,'Project log'!$A$2:$A$301,"&gt;="&amp;$B$4,'Project log'!$A$2:$A$301,"&lt;="&amp;$B$5))</f>
        <v/>
      </c>
      <c r="E15" s="21">
        <f>IF(A15="","",SUMIFS('Project log'!$I$2:$I$301,'Project log'!$C$2:$C$301,A15,'Project log'!$J$2:$J$301,"&lt;&gt;Yes",'Project log'!$A$2:$A$301,"&gt;="&amp;$B$4,'Project log'!$A$2:$A$301,"&lt;="&amp;$B$5))</f>
        <v/>
      </c>
    </row>
    <row r="16">
      <c r="A16" s="10">
        <f>IF('Rates &amp; lists'!E11="","",'Rates &amp; lists'!E11)</f>
        <v/>
      </c>
      <c r="B16" s="25">
        <f>IF(A16="","",SUMIFS('Project log'!$F$2:$F$301,'Project log'!$C$2:$C$301,A16,'Project log'!$A$2:$A$301,"&gt;="&amp;$B$4,'Project log'!$A$2:$A$301,"&lt;="&amp;$B$5))</f>
        <v/>
      </c>
      <c r="C16" s="25">
        <f>IF(A16="","",SUMIFS('Project log'!$F$2:$F$301,'Project log'!$C$2:$C$301,A16,'Project log'!$G$2:$G$301,"Yes",'Project log'!$A$2:$A$301,"&gt;="&amp;$B$4,'Project log'!$A$2:$A$301,"&lt;="&amp;$B$5))</f>
        <v/>
      </c>
      <c r="D16" s="21">
        <f>IF(A16="","",SUMIFS('Project log'!$I$2:$I$301,'Project log'!$C$2:$C$301,A16,'Project log'!$A$2:$A$301,"&gt;="&amp;$B$4,'Project log'!$A$2:$A$301,"&lt;="&amp;$B$5))</f>
        <v/>
      </c>
      <c r="E16" s="21">
        <f>IF(A16="","",SUMIFS('Project log'!$I$2:$I$301,'Project log'!$C$2:$C$301,A16,'Project log'!$J$2:$J$301,"&lt;&gt;Yes",'Project log'!$A$2:$A$301,"&gt;="&amp;$B$4,'Project log'!$A$2:$A$301,"&lt;="&amp;$B$5))</f>
        <v/>
      </c>
    </row>
    <row r="17">
      <c r="A17" s="10">
        <f>IF('Rates &amp; lists'!E12="","",'Rates &amp; lists'!E12)</f>
        <v/>
      </c>
      <c r="B17" s="25">
        <f>IF(A17="","",SUMIFS('Project log'!$F$2:$F$301,'Project log'!$C$2:$C$301,A17,'Project log'!$A$2:$A$301,"&gt;="&amp;$B$4,'Project log'!$A$2:$A$301,"&lt;="&amp;$B$5))</f>
        <v/>
      </c>
      <c r="C17" s="25">
        <f>IF(A17="","",SUMIFS('Project log'!$F$2:$F$301,'Project log'!$C$2:$C$301,A17,'Project log'!$G$2:$G$301,"Yes",'Project log'!$A$2:$A$301,"&gt;="&amp;$B$4,'Project log'!$A$2:$A$301,"&lt;="&amp;$B$5))</f>
        <v/>
      </c>
      <c r="D17" s="21">
        <f>IF(A17="","",SUMIFS('Project log'!$I$2:$I$301,'Project log'!$C$2:$C$301,A17,'Project log'!$A$2:$A$301,"&gt;="&amp;$B$4,'Project log'!$A$2:$A$301,"&lt;="&amp;$B$5))</f>
        <v/>
      </c>
      <c r="E17" s="21">
        <f>IF(A17="","",SUMIFS('Project log'!$I$2:$I$301,'Project log'!$C$2:$C$301,A17,'Project log'!$J$2:$J$301,"&lt;&gt;Yes",'Project log'!$A$2:$A$301,"&gt;="&amp;$B$4,'Project log'!$A$2:$A$301,"&lt;="&amp;$B$5))</f>
        <v/>
      </c>
    </row>
    <row r="18">
      <c r="A18" s="10">
        <f>IF('Rates &amp; lists'!E13="","",'Rates &amp; lists'!E13)</f>
        <v/>
      </c>
      <c r="B18" s="25">
        <f>IF(A18="","",SUMIFS('Project log'!$F$2:$F$301,'Project log'!$C$2:$C$301,A18,'Project log'!$A$2:$A$301,"&gt;="&amp;$B$4,'Project log'!$A$2:$A$301,"&lt;="&amp;$B$5))</f>
        <v/>
      </c>
      <c r="C18" s="25">
        <f>IF(A18="","",SUMIFS('Project log'!$F$2:$F$301,'Project log'!$C$2:$C$301,A18,'Project log'!$G$2:$G$301,"Yes",'Project log'!$A$2:$A$301,"&gt;="&amp;$B$4,'Project log'!$A$2:$A$301,"&lt;="&amp;$B$5))</f>
        <v/>
      </c>
      <c r="D18" s="21">
        <f>IF(A18="","",SUMIFS('Project log'!$I$2:$I$301,'Project log'!$C$2:$C$301,A18,'Project log'!$A$2:$A$301,"&gt;="&amp;$B$4,'Project log'!$A$2:$A$301,"&lt;="&amp;$B$5))</f>
        <v/>
      </c>
      <c r="E18" s="21">
        <f>IF(A18="","",SUMIFS('Project log'!$I$2:$I$301,'Project log'!$C$2:$C$301,A18,'Project log'!$J$2:$J$301,"&lt;&gt;Yes",'Project log'!$A$2:$A$301,"&gt;="&amp;$B$4,'Project log'!$A$2:$A$301,"&lt;="&amp;$B$5))</f>
        <v/>
      </c>
    </row>
    <row r="19">
      <c r="A19" s="10">
        <f>IF('Rates &amp; lists'!E14="","",'Rates &amp; lists'!E14)</f>
        <v/>
      </c>
      <c r="B19" s="25">
        <f>IF(A19="","",SUMIFS('Project log'!$F$2:$F$301,'Project log'!$C$2:$C$301,A19,'Project log'!$A$2:$A$301,"&gt;="&amp;$B$4,'Project log'!$A$2:$A$301,"&lt;="&amp;$B$5))</f>
        <v/>
      </c>
      <c r="C19" s="25">
        <f>IF(A19="","",SUMIFS('Project log'!$F$2:$F$301,'Project log'!$C$2:$C$301,A19,'Project log'!$G$2:$G$301,"Yes",'Project log'!$A$2:$A$301,"&gt;="&amp;$B$4,'Project log'!$A$2:$A$301,"&lt;="&amp;$B$5))</f>
        <v/>
      </c>
      <c r="D19" s="21">
        <f>IF(A19="","",SUMIFS('Project log'!$I$2:$I$301,'Project log'!$C$2:$C$301,A19,'Project log'!$A$2:$A$301,"&gt;="&amp;$B$4,'Project log'!$A$2:$A$301,"&lt;="&amp;$B$5))</f>
        <v/>
      </c>
      <c r="E19" s="21">
        <f>IF(A19="","",SUMIFS('Project log'!$I$2:$I$301,'Project log'!$C$2:$C$301,A19,'Project log'!$J$2:$J$301,"&lt;&gt;Yes",'Project log'!$A$2:$A$301,"&gt;="&amp;$B$4,'Project log'!$A$2:$A$301,"&lt;="&amp;$B$5))</f>
        <v/>
      </c>
    </row>
    <row r="20">
      <c r="A20" s="10">
        <f>IF('Rates &amp; lists'!E15="","",'Rates &amp; lists'!E15)</f>
        <v/>
      </c>
      <c r="B20" s="25">
        <f>IF(A20="","",SUMIFS('Project log'!$F$2:$F$301,'Project log'!$C$2:$C$301,A20,'Project log'!$A$2:$A$301,"&gt;="&amp;$B$4,'Project log'!$A$2:$A$301,"&lt;="&amp;$B$5))</f>
        <v/>
      </c>
      <c r="C20" s="25">
        <f>IF(A20="","",SUMIFS('Project log'!$F$2:$F$301,'Project log'!$C$2:$C$301,A20,'Project log'!$G$2:$G$301,"Yes",'Project log'!$A$2:$A$301,"&gt;="&amp;$B$4,'Project log'!$A$2:$A$301,"&lt;="&amp;$B$5))</f>
        <v/>
      </c>
      <c r="D20" s="21">
        <f>IF(A20="","",SUMIFS('Project log'!$I$2:$I$301,'Project log'!$C$2:$C$301,A20,'Project log'!$A$2:$A$301,"&gt;="&amp;$B$4,'Project log'!$A$2:$A$301,"&lt;="&amp;$B$5))</f>
        <v/>
      </c>
      <c r="E20" s="21">
        <f>IF(A20="","",SUMIFS('Project log'!$I$2:$I$301,'Project log'!$C$2:$C$301,A20,'Project log'!$J$2:$J$301,"&lt;&gt;Yes",'Project log'!$A$2:$A$301,"&gt;="&amp;$B$4,'Project log'!$A$2:$A$301,"&lt;="&amp;$B$5))</f>
        <v/>
      </c>
    </row>
    <row r="21">
      <c r="A21" s="3" t="inlineStr">
        <is>
          <t>Total</t>
        </is>
      </c>
      <c r="B21" s="14">
        <f>SUM(B9:B20)</f>
        <v/>
      </c>
      <c r="C21" s="14">
        <f>SUM(C9:C20)</f>
        <v/>
      </c>
      <c r="D21" s="16">
        <f>SUM(D9:D20)</f>
        <v/>
      </c>
      <c r="E21" s="16">
        <f>SUM(E9:E20)</f>
        <v/>
      </c>
    </row>
    <row r="24">
      <c r="A24" s="23" t="inlineStr">
        <is>
          <t>By person</t>
        </is>
      </c>
    </row>
    <row r="25">
      <c r="A25" s="24" t="inlineStr">
        <is>
          <t>Person</t>
        </is>
      </c>
      <c r="B25" s="24" t="inlineStr">
        <is>
          <t>Hours</t>
        </is>
      </c>
      <c r="C25" s="24" t="inlineStr">
        <is>
          <t>Billable hours</t>
        </is>
      </c>
      <c r="D25" s="24" t="inlineStr">
        <is>
          <t>Billable ($)</t>
        </is>
      </c>
      <c r="E25" s="24" t="inlineStr">
        <is>
          <t>Utilization</t>
        </is>
      </c>
      <c r="F25" s="24" t="inlineStr">
        <is>
          <t>Capacity (h)</t>
        </is>
      </c>
    </row>
    <row r="26">
      <c r="A26" s="10">
        <f>IF('Rates &amp; lists'!A4="","",'Rates &amp; lists'!A4)</f>
        <v/>
      </c>
      <c r="B26" s="25">
        <f>IF(A26="","",SUMIFS('Project log'!$F$2:$F$301,'Project log'!$B$2:$B$301,A26,'Project log'!$A$2:$A$301,"&gt;="&amp;$B$4,'Project log'!$A$2:$A$301,"&lt;="&amp;$B$5))</f>
        <v/>
      </c>
      <c r="C26" s="25">
        <f>IF(A26="","",SUMIFS('Project log'!$F$2:$F$301,'Project log'!$B$2:$B$301,A26,'Project log'!$G$2:$G$301,"Yes",'Project log'!$A$2:$A$301,"&gt;="&amp;$B$4,'Project log'!$A$2:$A$301,"&lt;="&amp;$B$5))</f>
        <v/>
      </c>
      <c r="D26" s="21">
        <f>IF(A26="","",SUMIFS('Project log'!$I$2:$I$301,'Project log'!$B$2:$B$301,A26,'Project log'!$A$2:$A$301,"&gt;="&amp;$B$4,'Project log'!$A$2:$A$301,"&lt;="&amp;$B$5))</f>
        <v/>
      </c>
      <c r="E26" s="26">
        <f>IF(OR(A26="",N(F26)=0),"",C26/F26)</f>
        <v/>
      </c>
      <c r="F26" s="25">
        <f>IF(A26="","",N('Rates &amp; lists'!C4)*$D$4)</f>
        <v/>
      </c>
    </row>
    <row r="27">
      <c r="A27" s="10">
        <f>IF('Rates &amp; lists'!A5="","",'Rates &amp; lists'!A5)</f>
        <v/>
      </c>
      <c r="B27" s="25">
        <f>IF(A27="","",SUMIFS('Project log'!$F$2:$F$301,'Project log'!$B$2:$B$301,A27,'Project log'!$A$2:$A$301,"&gt;="&amp;$B$4,'Project log'!$A$2:$A$301,"&lt;="&amp;$B$5))</f>
        <v/>
      </c>
      <c r="C27" s="25">
        <f>IF(A27="","",SUMIFS('Project log'!$F$2:$F$301,'Project log'!$B$2:$B$301,A27,'Project log'!$G$2:$G$301,"Yes",'Project log'!$A$2:$A$301,"&gt;="&amp;$B$4,'Project log'!$A$2:$A$301,"&lt;="&amp;$B$5))</f>
        <v/>
      </c>
      <c r="D27" s="21">
        <f>IF(A27="","",SUMIFS('Project log'!$I$2:$I$301,'Project log'!$B$2:$B$301,A27,'Project log'!$A$2:$A$301,"&gt;="&amp;$B$4,'Project log'!$A$2:$A$301,"&lt;="&amp;$B$5))</f>
        <v/>
      </c>
      <c r="E27" s="26">
        <f>IF(OR(A27="",N(F27)=0),"",C27/F27)</f>
        <v/>
      </c>
      <c r="F27" s="25">
        <f>IF(A27="","",N('Rates &amp; lists'!C5)*$D$4)</f>
        <v/>
      </c>
    </row>
    <row r="28">
      <c r="A28" s="10">
        <f>IF('Rates &amp; lists'!A6="","",'Rates &amp; lists'!A6)</f>
        <v/>
      </c>
      <c r="B28" s="25">
        <f>IF(A28="","",SUMIFS('Project log'!$F$2:$F$301,'Project log'!$B$2:$B$301,A28,'Project log'!$A$2:$A$301,"&gt;="&amp;$B$4,'Project log'!$A$2:$A$301,"&lt;="&amp;$B$5))</f>
        <v/>
      </c>
      <c r="C28" s="25">
        <f>IF(A28="","",SUMIFS('Project log'!$F$2:$F$301,'Project log'!$B$2:$B$301,A28,'Project log'!$G$2:$G$301,"Yes",'Project log'!$A$2:$A$301,"&gt;="&amp;$B$4,'Project log'!$A$2:$A$301,"&lt;="&amp;$B$5))</f>
        <v/>
      </c>
      <c r="D28" s="21">
        <f>IF(A28="","",SUMIFS('Project log'!$I$2:$I$301,'Project log'!$B$2:$B$301,A28,'Project log'!$A$2:$A$301,"&gt;="&amp;$B$4,'Project log'!$A$2:$A$301,"&lt;="&amp;$B$5))</f>
        <v/>
      </c>
      <c r="E28" s="26">
        <f>IF(OR(A28="",N(F28)=0),"",C28/F28)</f>
        <v/>
      </c>
      <c r="F28" s="25">
        <f>IF(A28="","",N('Rates &amp; lists'!C6)*$D$4)</f>
        <v/>
      </c>
    </row>
    <row r="29">
      <c r="A29" s="10">
        <f>IF('Rates &amp; lists'!A7="","",'Rates &amp; lists'!A7)</f>
        <v/>
      </c>
      <c r="B29" s="25">
        <f>IF(A29="","",SUMIFS('Project log'!$F$2:$F$301,'Project log'!$B$2:$B$301,A29,'Project log'!$A$2:$A$301,"&gt;="&amp;$B$4,'Project log'!$A$2:$A$301,"&lt;="&amp;$B$5))</f>
        <v/>
      </c>
      <c r="C29" s="25">
        <f>IF(A29="","",SUMIFS('Project log'!$F$2:$F$301,'Project log'!$B$2:$B$301,A29,'Project log'!$G$2:$G$301,"Yes",'Project log'!$A$2:$A$301,"&gt;="&amp;$B$4,'Project log'!$A$2:$A$301,"&lt;="&amp;$B$5))</f>
        <v/>
      </c>
      <c r="D29" s="21">
        <f>IF(A29="","",SUMIFS('Project log'!$I$2:$I$301,'Project log'!$B$2:$B$301,A29,'Project log'!$A$2:$A$301,"&gt;="&amp;$B$4,'Project log'!$A$2:$A$301,"&lt;="&amp;$B$5))</f>
        <v/>
      </c>
      <c r="E29" s="26">
        <f>IF(OR(A29="",N(F29)=0),"",C29/F29)</f>
        <v/>
      </c>
      <c r="F29" s="25">
        <f>IF(A29="","",N('Rates &amp; lists'!C7)*$D$4)</f>
        <v/>
      </c>
    </row>
    <row r="30">
      <c r="A30" s="10">
        <f>IF('Rates &amp; lists'!A8="","",'Rates &amp; lists'!A8)</f>
        <v/>
      </c>
      <c r="B30" s="25">
        <f>IF(A30="","",SUMIFS('Project log'!$F$2:$F$301,'Project log'!$B$2:$B$301,A30,'Project log'!$A$2:$A$301,"&gt;="&amp;$B$4,'Project log'!$A$2:$A$301,"&lt;="&amp;$B$5))</f>
        <v/>
      </c>
      <c r="C30" s="25">
        <f>IF(A30="","",SUMIFS('Project log'!$F$2:$F$301,'Project log'!$B$2:$B$301,A30,'Project log'!$G$2:$G$301,"Yes",'Project log'!$A$2:$A$301,"&gt;="&amp;$B$4,'Project log'!$A$2:$A$301,"&lt;="&amp;$B$5))</f>
        <v/>
      </c>
      <c r="D30" s="21">
        <f>IF(A30="","",SUMIFS('Project log'!$I$2:$I$301,'Project log'!$B$2:$B$301,A30,'Project log'!$A$2:$A$301,"&gt;="&amp;$B$4,'Project log'!$A$2:$A$301,"&lt;="&amp;$B$5))</f>
        <v/>
      </c>
      <c r="E30" s="26">
        <f>IF(OR(A30="",N(F30)=0),"",C30/F30)</f>
        <v/>
      </c>
      <c r="F30" s="25">
        <f>IF(A30="","",N('Rates &amp; lists'!C8)*$D$4)</f>
        <v/>
      </c>
    </row>
    <row r="31">
      <c r="A31" s="10">
        <f>IF('Rates &amp; lists'!A9="","",'Rates &amp; lists'!A9)</f>
        <v/>
      </c>
      <c r="B31" s="25">
        <f>IF(A31="","",SUMIFS('Project log'!$F$2:$F$301,'Project log'!$B$2:$B$301,A31,'Project log'!$A$2:$A$301,"&gt;="&amp;$B$4,'Project log'!$A$2:$A$301,"&lt;="&amp;$B$5))</f>
        <v/>
      </c>
      <c r="C31" s="25">
        <f>IF(A31="","",SUMIFS('Project log'!$F$2:$F$301,'Project log'!$B$2:$B$301,A31,'Project log'!$G$2:$G$301,"Yes",'Project log'!$A$2:$A$301,"&gt;="&amp;$B$4,'Project log'!$A$2:$A$301,"&lt;="&amp;$B$5))</f>
        <v/>
      </c>
      <c r="D31" s="21">
        <f>IF(A31="","",SUMIFS('Project log'!$I$2:$I$301,'Project log'!$B$2:$B$301,A31,'Project log'!$A$2:$A$301,"&gt;="&amp;$B$4,'Project log'!$A$2:$A$301,"&lt;="&amp;$B$5))</f>
        <v/>
      </c>
      <c r="E31" s="26">
        <f>IF(OR(A31="",N(F31)=0),"",C31/F31)</f>
        <v/>
      </c>
      <c r="F31" s="25">
        <f>IF(A31="","",N('Rates &amp; lists'!C9)*$D$4)</f>
        <v/>
      </c>
    </row>
    <row r="32">
      <c r="A32" s="10">
        <f>IF('Rates &amp; lists'!A10="","",'Rates &amp; lists'!A10)</f>
        <v/>
      </c>
      <c r="B32" s="25">
        <f>IF(A32="","",SUMIFS('Project log'!$F$2:$F$301,'Project log'!$B$2:$B$301,A32,'Project log'!$A$2:$A$301,"&gt;="&amp;$B$4,'Project log'!$A$2:$A$301,"&lt;="&amp;$B$5))</f>
        <v/>
      </c>
      <c r="C32" s="25">
        <f>IF(A32="","",SUMIFS('Project log'!$F$2:$F$301,'Project log'!$B$2:$B$301,A32,'Project log'!$G$2:$G$301,"Yes",'Project log'!$A$2:$A$301,"&gt;="&amp;$B$4,'Project log'!$A$2:$A$301,"&lt;="&amp;$B$5))</f>
        <v/>
      </c>
      <c r="D32" s="21">
        <f>IF(A32="","",SUMIFS('Project log'!$I$2:$I$301,'Project log'!$B$2:$B$301,A32,'Project log'!$A$2:$A$301,"&gt;="&amp;$B$4,'Project log'!$A$2:$A$301,"&lt;="&amp;$B$5))</f>
        <v/>
      </c>
      <c r="E32" s="26">
        <f>IF(OR(A32="",N(F32)=0),"",C32/F32)</f>
        <v/>
      </c>
      <c r="F32" s="25">
        <f>IF(A32="","",N('Rates &amp; lists'!C10)*$D$4)</f>
        <v/>
      </c>
    </row>
    <row r="33">
      <c r="A33" s="10">
        <f>IF('Rates &amp; lists'!A11="","",'Rates &amp; lists'!A11)</f>
        <v/>
      </c>
      <c r="B33" s="25">
        <f>IF(A33="","",SUMIFS('Project log'!$F$2:$F$301,'Project log'!$B$2:$B$301,A33,'Project log'!$A$2:$A$301,"&gt;="&amp;$B$4,'Project log'!$A$2:$A$301,"&lt;="&amp;$B$5))</f>
        <v/>
      </c>
      <c r="C33" s="25">
        <f>IF(A33="","",SUMIFS('Project log'!$F$2:$F$301,'Project log'!$B$2:$B$301,A33,'Project log'!$G$2:$G$301,"Yes",'Project log'!$A$2:$A$301,"&gt;="&amp;$B$4,'Project log'!$A$2:$A$301,"&lt;="&amp;$B$5))</f>
        <v/>
      </c>
      <c r="D33" s="21">
        <f>IF(A33="","",SUMIFS('Project log'!$I$2:$I$301,'Project log'!$B$2:$B$301,A33,'Project log'!$A$2:$A$301,"&gt;="&amp;$B$4,'Project log'!$A$2:$A$301,"&lt;="&amp;$B$5))</f>
        <v/>
      </c>
      <c r="E33" s="26">
        <f>IF(OR(A33="",N(F33)=0),"",C33/F33)</f>
        <v/>
      </c>
      <c r="F33" s="25">
        <f>IF(A33="","",N('Rates &amp; lists'!C11)*$D$4)</f>
        <v/>
      </c>
    </row>
    <row r="34">
      <c r="A34" s="10">
        <f>IF('Rates &amp; lists'!A12="","",'Rates &amp; lists'!A12)</f>
        <v/>
      </c>
      <c r="B34" s="25">
        <f>IF(A34="","",SUMIFS('Project log'!$F$2:$F$301,'Project log'!$B$2:$B$301,A34,'Project log'!$A$2:$A$301,"&gt;="&amp;$B$4,'Project log'!$A$2:$A$301,"&lt;="&amp;$B$5))</f>
        <v/>
      </c>
      <c r="C34" s="25">
        <f>IF(A34="","",SUMIFS('Project log'!$F$2:$F$301,'Project log'!$B$2:$B$301,A34,'Project log'!$G$2:$G$301,"Yes",'Project log'!$A$2:$A$301,"&gt;="&amp;$B$4,'Project log'!$A$2:$A$301,"&lt;="&amp;$B$5))</f>
        <v/>
      </c>
      <c r="D34" s="21">
        <f>IF(A34="","",SUMIFS('Project log'!$I$2:$I$301,'Project log'!$B$2:$B$301,A34,'Project log'!$A$2:$A$301,"&gt;="&amp;$B$4,'Project log'!$A$2:$A$301,"&lt;="&amp;$B$5))</f>
        <v/>
      </c>
      <c r="E34" s="26">
        <f>IF(OR(A34="",N(F34)=0),"",C34/F34)</f>
        <v/>
      </c>
      <c r="F34" s="25">
        <f>IF(A34="","",N('Rates &amp; lists'!C12)*$D$4)</f>
        <v/>
      </c>
    </row>
    <row r="35">
      <c r="A35" s="10">
        <f>IF('Rates &amp; lists'!A13="","",'Rates &amp; lists'!A13)</f>
        <v/>
      </c>
      <c r="B35" s="25">
        <f>IF(A35="","",SUMIFS('Project log'!$F$2:$F$301,'Project log'!$B$2:$B$301,A35,'Project log'!$A$2:$A$301,"&gt;="&amp;$B$4,'Project log'!$A$2:$A$301,"&lt;="&amp;$B$5))</f>
        <v/>
      </c>
      <c r="C35" s="25">
        <f>IF(A35="","",SUMIFS('Project log'!$F$2:$F$301,'Project log'!$B$2:$B$301,A35,'Project log'!$G$2:$G$301,"Yes",'Project log'!$A$2:$A$301,"&gt;="&amp;$B$4,'Project log'!$A$2:$A$301,"&lt;="&amp;$B$5))</f>
        <v/>
      </c>
      <c r="D35" s="21">
        <f>IF(A35="","",SUMIFS('Project log'!$I$2:$I$301,'Project log'!$B$2:$B$301,A35,'Project log'!$A$2:$A$301,"&gt;="&amp;$B$4,'Project log'!$A$2:$A$301,"&lt;="&amp;$B$5))</f>
        <v/>
      </c>
      <c r="E35" s="26">
        <f>IF(OR(A35="",N(F35)=0),"",C35/F35)</f>
        <v/>
      </c>
      <c r="F35" s="25">
        <f>IF(A35="","",N('Rates &amp; lists'!C13)*$D$4)</f>
        <v/>
      </c>
    </row>
    <row r="36">
      <c r="A36" s="10">
        <f>IF('Rates &amp; lists'!A14="","",'Rates &amp; lists'!A14)</f>
        <v/>
      </c>
      <c r="B36" s="25">
        <f>IF(A36="","",SUMIFS('Project log'!$F$2:$F$301,'Project log'!$B$2:$B$301,A36,'Project log'!$A$2:$A$301,"&gt;="&amp;$B$4,'Project log'!$A$2:$A$301,"&lt;="&amp;$B$5))</f>
        <v/>
      </c>
      <c r="C36" s="25">
        <f>IF(A36="","",SUMIFS('Project log'!$F$2:$F$301,'Project log'!$B$2:$B$301,A36,'Project log'!$G$2:$G$301,"Yes",'Project log'!$A$2:$A$301,"&gt;="&amp;$B$4,'Project log'!$A$2:$A$301,"&lt;="&amp;$B$5))</f>
        <v/>
      </c>
      <c r="D36" s="21">
        <f>IF(A36="","",SUMIFS('Project log'!$I$2:$I$301,'Project log'!$B$2:$B$301,A36,'Project log'!$A$2:$A$301,"&gt;="&amp;$B$4,'Project log'!$A$2:$A$301,"&lt;="&amp;$B$5))</f>
        <v/>
      </c>
      <c r="E36" s="26">
        <f>IF(OR(A36="",N(F36)=0),"",C36/F36)</f>
        <v/>
      </c>
      <c r="F36" s="25">
        <f>IF(A36="","",N('Rates &amp; lists'!C14)*$D$4)</f>
        <v/>
      </c>
    </row>
    <row r="37">
      <c r="A37" s="10">
        <f>IF('Rates &amp; lists'!A15="","",'Rates &amp; lists'!A15)</f>
        <v/>
      </c>
      <c r="B37" s="25">
        <f>IF(A37="","",SUMIFS('Project log'!$F$2:$F$301,'Project log'!$B$2:$B$301,A37,'Project log'!$A$2:$A$301,"&gt;="&amp;$B$4,'Project log'!$A$2:$A$301,"&lt;="&amp;$B$5))</f>
        <v/>
      </c>
      <c r="C37" s="25">
        <f>IF(A37="","",SUMIFS('Project log'!$F$2:$F$301,'Project log'!$B$2:$B$301,A37,'Project log'!$G$2:$G$301,"Yes",'Project log'!$A$2:$A$301,"&gt;="&amp;$B$4,'Project log'!$A$2:$A$301,"&lt;="&amp;$B$5))</f>
        <v/>
      </c>
      <c r="D37" s="21">
        <f>IF(A37="","",SUMIFS('Project log'!$I$2:$I$301,'Project log'!$B$2:$B$301,A37,'Project log'!$A$2:$A$301,"&gt;="&amp;$B$4,'Project log'!$A$2:$A$301,"&lt;="&amp;$B$5))</f>
        <v/>
      </c>
      <c r="E37" s="26">
        <f>IF(OR(A37="",N(F37)=0),"",C37/F37)</f>
        <v/>
      </c>
      <c r="F37" s="25">
        <f>IF(A37="","",N('Rates &amp; lists'!C15)*$D$4)</f>
        <v/>
      </c>
    </row>
    <row r="39">
      <c r="A39" s="2" t="inlineStr">
        <is>
          <t>Utilization = billable hours ÷ capacity for the date range. Many agencies aim for 70–80% for delivery staff.</t>
        </is>
      </c>
    </row>
  </sheetData>
  <conditionalFormatting sqref="E26:E37">
    <cfRule type="expression" priority="1" dxfId="0">
      <formula>AND(E26&lt;&gt;"",E26&lt;0.6)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7" customWidth="1" min="3" max="3"/>
    <col width="3" customWidth="1" min="4" max="4"/>
    <col width="18" customWidth="1" min="5" max="5"/>
  </cols>
  <sheetData>
    <row r="1">
      <c r="A1" s="1" t="inlineStr">
        <is>
          <t>Rates &amp; lists</t>
        </is>
      </c>
    </row>
    <row r="2">
      <c r="A2" s="2" t="inlineStr">
        <is>
          <t>People, hourly rates and weekly capacity. Clients feed the dropdown in Project log.</t>
        </is>
      </c>
    </row>
    <row r="3">
      <c r="A3" s="27" t="inlineStr">
        <is>
          <t>Person</t>
        </is>
      </c>
      <c r="B3" s="27" t="inlineStr">
        <is>
          <t>Hourly rate ($)</t>
        </is>
      </c>
      <c r="C3" s="27" t="inlineStr">
        <is>
          <t>Capacity (h/week)</t>
        </is>
      </c>
      <c r="E3" s="27" t="inlineStr">
        <is>
          <t>Clients</t>
        </is>
      </c>
    </row>
    <row r="4">
      <c r="A4" s="5" t="inlineStr">
        <is>
          <t>Alex Rivera</t>
        </is>
      </c>
      <c r="B4" s="8" t="n">
        <v>120</v>
      </c>
      <c r="C4" s="5" t="n">
        <v>40</v>
      </c>
      <c r="E4" s="5" t="inlineStr">
        <is>
          <t>Northwind</t>
        </is>
      </c>
    </row>
    <row r="5">
      <c r="A5" s="5" t="inlineStr">
        <is>
          <t>Sam Lee</t>
        </is>
      </c>
      <c r="B5" s="8" t="n">
        <v>140</v>
      </c>
      <c r="C5" s="5" t="n">
        <v>40</v>
      </c>
      <c r="E5" s="5" t="inlineStr">
        <is>
          <t>Atlas Bank</t>
        </is>
      </c>
    </row>
    <row r="6">
      <c r="A6" s="5" t="inlineStr">
        <is>
          <t>Priya Shah</t>
        </is>
      </c>
      <c r="B6" s="8" t="n">
        <v>110</v>
      </c>
      <c r="C6" s="5" t="n">
        <v>32</v>
      </c>
      <c r="E6" s="5" t="inlineStr">
        <is>
          <t>Greenleaf Co</t>
        </is>
      </c>
    </row>
    <row r="7">
      <c r="A7" s="5" t="n"/>
      <c r="B7" s="8" t="n"/>
      <c r="C7" s="5" t="n"/>
      <c r="E7" s="5" t="inlineStr">
        <is>
          <t>Internal</t>
        </is>
      </c>
    </row>
    <row r="8">
      <c r="A8" s="5" t="n"/>
      <c r="B8" s="8" t="n"/>
      <c r="C8" s="5" t="n"/>
      <c r="E8" s="5" t="n"/>
    </row>
    <row r="9">
      <c r="A9" s="5" t="n"/>
      <c r="B9" s="8" t="n"/>
      <c r="C9" s="5" t="n"/>
      <c r="E9" s="5" t="n"/>
    </row>
    <row r="10">
      <c r="A10" s="5" t="n"/>
      <c r="B10" s="8" t="n"/>
      <c r="C10" s="5" t="n"/>
      <c r="E10" s="5" t="n"/>
    </row>
    <row r="11">
      <c r="A11" s="5" t="n"/>
      <c r="B11" s="8" t="n"/>
      <c r="C11" s="5" t="n"/>
      <c r="E11" s="5" t="n"/>
    </row>
    <row r="12">
      <c r="A12" s="5" t="n"/>
      <c r="B12" s="8" t="n"/>
      <c r="C12" s="5" t="n"/>
      <c r="E12" s="5" t="n"/>
    </row>
    <row r="13">
      <c r="A13" s="5" t="n"/>
      <c r="B13" s="8" t="n"/>
      <c r="C13" s="5" t="n"/>
      <c r="E13" s="5" t="n"/>
    </row>
    <row r="14">
      <c r="A14" s="5" t="n"/>
      <c r="B14" s="8" t="n"/>
      <c r="C14" s="5" t="n"/>
      <c r="E14" s="5" t="n"/>
    </row>
    <row r="15">
      <c r="A15" s="5" t="n"/>
      <c r="B15" s="8" t="n"/>
      <c r="C15" s="5" t="n"/>
      <c r="E15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2026-10-30T17:03:58Z</dcterms:created>
  <dcterms:modified xmlns:dcterms="http://purl.org/dc/terms/" xmlns:xsi="http://www.w3.org/2001/XMLSchema-instance" xsi:type="dcterms:W3CDTF">2026-10-30T17:03:58Z</dcterms:modified>
</cp:coreProperties>
</file>